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 defaultThemeVersion="124226"/>
  <xr:revisionPtr revIDLastSave="0" documentId="13_ncr:1_{1359233C-9320-47D3-83BC-F225F9DF1E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1-2023" sheetId="10" r:id="rId1"/>
  </sheets>
  <definedNames>
    <definedName name="_xlnm.Print_Titles" localSheetId="0">'2021-2023'!$6:$8</definedName>
    <definedName name="_xlnm.Print_Area" localSheetId="0">'2021-2023'!$A$1:$L$278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77" i="10" l="1"/>
  <c r="K276" i="10"/>
  <c r="K275" i="10"/>
  <c r="K274" i="10"/>
  <c r="I277" i="10"/>
  <c r="I103" i="10"/>
  <c r="I274" i="10"/>
  <c r="I276" i="10"/>
  <c r="I11" i="10"/>
  <c r="I12" i="10"/>
  <c r="I27" i="10" l="1"/>
  <c r="J262" i="10" l="1"/>
  <c r="J256" i="10" s="1"/>
  <c r="J268" i="10"/>
  <c r="K239" i="10"/>
  <c r="J239" i="10"/>
  <c r="I239" i="10"/>
  <c r="H239" i="10"/>
  <c r="F251" i="10"/>
  <c r="F245" i="10"/>
  <c r="K221" i="10"/>
  <c r="J221" i="10"/>
  <c r="I221" i="10"/>
  <c r="H221" i="10"/>
  <c r="F236" i="10"/>
  <c r="F235" i="10"/>
  <c r="F234" i="10"/>
  <c r="F233" i="10"/>
  <c r="F232" i="10"/>
  <c r="K231" i="10"/>
  <c r="J231" i="10"/>
  <c r="I231" i="10"/>
  <c r="H231" i="10"/>
  <c r="F227" i="10"/>
  <c r="K200" i="10"/>
  <c r="K199" i="10"/>
  <c r="K198" i="10"/>
  <c r="K197" i="10"/>
  <c r="K196" i="10"/>
  <c r="J200" i="10"/>
  <c r="J199" i="10"/>
  <c r="J198" i="10"/>
  <c r="J197" i="10"/>
  <c r="I200" i="10"/>
  <c r="I199" i="10"/>
  <c r="I198" i="10"/>
  <c r="I197" i="10"/>
  <c r="I196" i="10"/>
  <c r="H200" i="10"/>
  <c r="H199" i="10"/>
  <c r="H198" i="10"/>
  <c r="H197" i="10"/>
  <c r="H196" i="10"/>
  <c r="H213" i="10"/>
  <c r="F218" i="10"/>
  <c r="F217" i="10"/>
  <c r="F216" i="10"/>
  <c r="F215" i="10"/>
  <c r="F214" i="10"/>
  <c r="K213" i="10"/>
  <c r="J213" i="10"/>
  <c r="I213" i="10"/>
  <c r="F206" i="10"/>
  <c r="F205" i="10"/>
  <c r="F204" i="10"/>
  <c r="F203" i="10"/>
  <c r="K201" i="10"/>
  <c r="J202" i="10"/>
  <c r="J196" i="10" s="1"/>
  <c r="J195" i="10" s="1"/>
  <c r="I201" i="10"/>
  <c r="H201" i="10"/>
  <c r="F212" i="10"/>
  <c r="F211" i="10"/>
  <c r="F210" i="10"/>
  <c r="F209" i="10"/>
  <c r="F208" i="10"/>
  <c r="K207" i="10"/>
  <c r="J207" i="10"/>
  <c r="I207" i="10"/>
  <c r="H207" i="10"/>
  <c r="F188" i="10"/>
  <c r="F187" i="10"/>
  <c r="F186" i="10"/>
  <c r="F185" i="10"/>
  <c r="F184" i="10"/>
  <c r="K183" i="10"/>
  <c r="J183" i="10"/>
  <c r="I183" i="10"/>
  <c r="H183" i="10"/>
  <c r="K170" i="10"/>
  <c r="K169" i="10"/>
  <c r="K168" i="10"/>
  <c r="K167" i="10"/>
  <c r="K166" i="10"/>
  <c r="J170" i="10"/>
  <c r="J169" i="10"/>
  <c r="J168" i="10"/>
  <c r="J167" i="10"/>
  <c r="J166" i="10"/>
  <c r="I170" i="10"/>
  <c r="I169" i="10"/>
  <c r="I168" i="10"/>
  <c r="I167" i="10"/>
  <c r="I166" i="10"/>
  <c r="I165" i="10" s="1"/>
  <c r="H170" i="10"/>
  <c r="H169" i="10"/>
  <c r="H168" i="10"/>
  <c r="H167" i="10"/>
  <c r="F167" i="10" s="1"/>
  <c r="H166" i="10"/>
  <c r="F182" i="10"/>
  <c r="F181" i="10"/>
  <c r="F180" i="10"/>
  <c r="F179" i="10"/>
  <c r="F178" i="10"/>
  <c r="K177" i="10"/>
  <c r="J177" i="10"/>
  <c r="I177" i="10"/>
  <c r="H177" i="10"/>
  <c r="F176" i="10"/>
  <c r="F175" i="10"/>
  <c r="F174" i="10"/>
  <c r="F173" i="10"/>
  <c r="F172" i="10"/>
  <c r="K171" i="10"/>
  <c r="J171" i="10"/>
  <c r="I171" i="10"/>
  <c r="H171" i="10"/>
  <c r="J191" i="10" l="1"/>
  <c r="F183" i="10"/>
  <c r="H165" i="10"/>
  <c r="J165" i="10"/>
  <c r="K191" i="10"/>
  <c r="F239" i="10"/>
  <c r="F171" i="10"/>
  <c r="F177" i="10"/>
  <c r="F169" i="10"/>
  <c r="K165" i="10"/>
  <c r="J201" i="10"/>
  <c r="F166" i="10"/>
  <c r="F170" i="10"/>
  <c r="F202" i="10"/>
  <c r="F201" i="10" s="1"/>
  <c r="F198" i="10"/>
  <c r="I191" i="10"/>
  <c r="F221" i="10"/>
  <c r="F213" i="10"/>
  <c r="F199" i="10"/>
  <c r="K195" i="10"/>
  <c r="F196" i="10"/>
  <c r="F200" i="10"/>
  <c r="F207" i="10"/>
  <c r="F197" i="10"/>
  <c r="I195" i="10"/>
  <c r="F231" i="10"/>
  <c r="H191" i="10"/>
  <c r="H195" i="10"/>
  <c r="F168" i="10"/>
  <c r="F164" i="10"/>
  <c r="F163" i="10"/>
  <c r="F162" i="10"/>
  <c r="F161" i="10"/>
  <c r="F160" i="10"/>
  <c r="K159" i="10"/>
  <c r="J159" i="10"/>
  <c r="I159" i="10"/>
  <c r="H159" i="10"/>
  <c r="K140" i="10"/>
  <c r="K139" i="10"/>
  <c r="K138" i="10"/>
  <c r="K137" i="10"/>
  <c r="K136" i="10"/>
  <c r="J140" i="10"/>
  <c r="J139" i="10"/>
  <c r="J138" i="10"/>
  <c r="J137" i="10"/>
  <c r="J136" i="10"/>
  <c r="J135" i="10" s="1"/>
  <c r="I140" i="10"/>
  <c r="I139" i="10"/>
  <c r="I138" i="10"/>
  <c r="I137" i="10"/>
  <c r="I136" i="10"/>
  <c r="H140" i="10"/>
  <c r="H139" i="10"/>
  <c r="H138" i="10"/>
  <c r="F138" i="10" s="1"/>
  <c r="H137" i="10"/>
  <c r="H136" i="10"/>
  <c r="F152" i="10"/>
  <c r="F151" i="10"/>
  <c r="F150" i="10"/>
  <c r="F149" i="10"/>
  <c r="F148" i="10"/>
  <c r="K147" i="10"/>
  <c r="J147" i="10"/>
  <c r="I147" i="10"/>
  <c r="H147" i="10"/>
  <c r="F146" i="10"/>
  <c r="F145" i="10"/>
  <c r="F144" i="10"/>
  <c r="F143" i="10"/>
  <c r="F142" i="10"/>
  <c r="F141" i="10" s="1"/>
  <c r="K141" i="10"/>
  <c r="J141" i="10"/>
  <c r="I141" i="10"/>
  <c r="H141" i="10"/>
  <c r="F134" i="10"/>
  <c r="F133" i="10"/>
  <c r="F132" i="10"/>
  <c r="F131" i="10"/>
  <c r="F130" i="10"/>
  <c r="K129" i="10"/>
  <c r="J129" i="10"/>
  <c r="I129" i="10"/>
  <c r="H129" i="10"/>
  <c r="J55" i="10"/>
  <c r="J54" i="10"/>
  <c r="F128" i="10"/>
  <c r="F127" i="10"/>
  <c r="F126" i="10"/>
  <c r="F125" i="10"/>
  <c r="F124" i="10"/>
  <c r="K123" i="10"/>
  <c r="J123" i="10"/>
  <c r="I123" i="10"/>
  <c r="H123" i="10"/>
  <c r="K104" i="10"/>
  <c r="K103" i="10"/>
  <c r="K102" i="10"/>
  <c r="K101" i="10"/>
  <c r="K100" i="10"/>
  <c r="J104" i="10"/>
  <c r="J103" i="10"/>
  <c r="J102" i="10"/>
  <c r="J101" i="10"/>
  <c r="J100" i="10"/>
  <c r="H104" i="10"/>
  <c r="H103" i="10"/>
  <c r="H102" i="10"/>
  <c r="H101" i="10"/>
  <c r="H100" i="10"/>
  <c r="F122" i="10"/>
  <c r="F121" i="10"/>
  <c r="F120" i="10"/>
  <c r="F119" i="10"/>
  <c r="F118" i="10"/>
  <c r="K117" i="10"/>
  <c r="J117" i="10"/>
  <c r="I117" i="10"/>
  <c r="H117" i="10"/>
  <c r="F116" i="10"/>
  <c r="F115" i="10"/>
  <c r="F114" i="10"/>
  <c r="F113" i="10"/>
  <c r="F112" i="10"/>
  <c r="K111" i="10"/>
  <c r="J111" i="10"/>
  <c r="I111" i="10"/>
  <c r="H111" i="10"/>
  <c r="F110" i="10"/>
  <c r="F109" i="10"/>
  <c r="F108" i="10"/>
  <c r="F107" i="10"/>
  <c r="F106" i="10"/>
  <c r="K105" i="10"/>
  <c r="J105" i="10"/>
  <c r="I105" i="10"/>
  <c r="H105" i="10"/>
  <c r="F98" i="10"/>
  <c r="F97" i="10"/>
  <c r="F96" i="10"/>
  <c r="F95" i="10"/>
  <c r="F94" i="10"/>
  <c r="K93" i="10"/>
  <c r="J93" i="10"/>
  <c r="I93" i="10"/>
  <c r="H93" i="10"/>
  <c r="K62" i="10"/>
  <c r="K56" i="10" s="1"/>
  <c r="K61" i="10"/>
  <c r="K55" i="10" s="1"/>
  <c r="K60" i="10"/>
  <c r="K59" i="10"/>
  <c r="K53" i="10" s="1"/>
  <c r="K58" i="10"/>
  <c r="K57" i="10" s="1"/>
  <c r="J62" i="10"/>
  <c r="J56" i="10" s="1"/>
  <c r="J61" i="10"/>
  <c r="J60" i="10"/>
  <c r="J59" i="10"/>
  <c r="J53" i="10" s="1"/>
  <c r="J58" i="10"/>
  <c r="J52" i="10" s="1"/>
  <c r="I62" i="10"/>
  <c r="I61" i="10"/>
  <c r="F61" i="10" s="1"/>
  <c r="I60" i="10"/>
  <c r="I59" i="10"/>
  <c r="I58" i="10"/>
  <c r="H63" i="10"/>
  <c r="H62" i="10"/>
  <c r="F62" i="10" s="1"/>
  <c r="H61" i="10"/>
  <c r="H55" i="10" s="1"/>
  <c r="H60" i="10"/>
  <c r="H59" i="10"/>
  <c r="H53" i="10" s="1"/>
  <c r="H58" i="10"/>
  <c r="H52" i="10" s="1"/>
  <c r="F92" i="10"/>
  <c r="F91" i="10"/>
  <c r="F90" i="10"/>
  <c r="F89" i="10"/>
  <c r="F88" i="10"/>
  <c r="K87" i="10"/>
  <c r="J87" i="10"/>
  <c r="I87" i="10"/>
  <c r="H87" i="10"/>
  <c r="F86" i="10"/>
  <c r="F85" i="10"/>
  <c r="F84" i="10"/>
  <c r="F83" i="10"/>
  <c r="F82" i="10"/>
  <c r="K81" i="10"/>
  <c r="J81" i="10"/>
  <c r="I81" i="10"/>
  <c r="H81" i="10"/>
  <c r="F80" i="10"/>
  <c r="F79" i="10"/>
  <c r="F78" i="10"/>
  <c r="F77" i="10"/>
  <c r="F76" i="10"/>
  <c r="K75" i="10"/>
  <c r="J75" i="10"/>
  <c r="I75" i="10"/>
  <c r="H75" i="10"/>
  <c r="F74" i="10"/>
  <c r="F73" i="10"/>
  <c r="F72" i="10"/>
  <c r="F71" i="10"/>
  <c r="F70" i="10"/>
  <c r="F69" i="10" s="1"/>
  <c r="K69" i="10"/>
  <c r="J69" i="10"/>
  <c r="I69" i="10"/>
  <c r="H69" i="10"/>
  <c r="F68" i="10"/>
  <c r="F67" i="10"/>
  <c r="F66" i="10"/>
  <c r="F65" i="10"/>
  <c r="F64" i="10"/>
  <c r="K63" i="10"/>
  <c r="J63" i="10"/>
  <c r="I63" i="10"/>
  <c r="H10" i="10"/>
  <c r="F50" i="10"/>
  <c r="F49" i="10"/>
  <c r="F48" i="10"/>
  <c r="F47" i="10"/>
  <c r="F46" i="10"/>
  <c r="K45" i="10"/>
  <c r="J45" i="10"/>
  <c r="I45" i="10"/>
  <c r="H45" i="10"/>
  <c r="F44" i="10"/>
  <c r="F43" i="10"/>
  <c r="F42" i="10"/>
  <c r="F41" i="10"/>
  <c r="F40" i="10"/>
  <c r="K39" i="10"/>
  <c r="J39" i="10"/>
  <c r="I39" i="10"/>
  <c r="H39" i="10"/>
  <c r="K33" i="10"/>
  <c r="J33" i="10"/>
  <c r="I33" i="10"/>
  <c r="H33" i="10"/>
  <c r="F38" i="10"/>
  <c r="F37" i="10"/>
  <c r="F36" i="10"/>
  <c r="F35" i="10"/>
  <c r="F34" i="10"/>
  <c r="K20" i="10"/>
  <c r="K14" i="10" s="1"/>
  <c r="K19" i="10"/>
  <c r="K13" i="10" s="1"/>
  <c r="K18" i="10"/>
  <c r="K12" i="10" s="1"/>
  <c r="F129" i="10" l="1"/>
  <c r="F33" i="10"/>
  <c r="F139" i="10"/>
  <c r="F191" i="10"/>
  <c r="F39" i="10"/>
  <c r="F45" i="10"/>
  <c r="F60" i="10"/>
  <c r="K54" i="10"/>
  <c r="H54" i="10"/>
  <c r="H135" i="10"/>
  <c r="F140" i="10"/>
  <c r="F123" i="10"/>
  <c r="F147" i="10"/>
  <c r="K135" i="10"/>
  <c r="J51" i="10"/>
  <c r="J99" i="10"/>
  <c r="F137" i="10"/>
  <c r="I135" i="10"/>
  <c r="F165" i="10"/>
  <c r="F195" i="10"/>
  <c r="F159" i="10"/>
  <c r="F136" i="10"/>
  <c r="H51" i="10"/>
  <c r="F58" i="10"/>
  <c r="I57" i="10"/>
  <c r="F59" i="10"/>
  <c r="F111" i="10"/>
  <c r="H56" i="10"/>
  <c r="K52" i="10"/>
  <c r="F75" i="10"/>
  <c r="F105" i="10"/>
  <c r="K99" i="10"/>
  <c r="F81" i="10"/>
  <c r="F87" i="10"/>
  <c r="J57" i="10"/>
  <c r="F117" i="10"/>
  <c r="H99" i="10"/>
  <c r="F93" i="10"/>
  <c r="F63" i="10"/>
  <c r="H57" i="10"/>
  <c r="K16" i="10"/>
  <c r="K10" i="10" s="1"/>
  <c r="J20" i="10"/>
  <c r="J14" i="10" s="1"/>
  <c r="J19" i="10"/>
  <c r="J13" i="10" s="1"/>
  <c r="J18" i="10"/>
  <c r="J12" i="10" s="1"/>
  <c r="J17" i="10"/>
  <c r="J11" i="10" s="1"/>
  <c r="J16" i="10"/>
  <c r="J10" i="10" s="1"/>
  <c r="I20" i="10"/>
  <c r="I14" i="10" s="1"/>
  <c r="I19" i="10"/>
  <c r="I13" i="10" s="1"/>
  <c r="I18" i="10"/>
  <c r="I17" i="10"/>
  <c r="I16" i="10"/>
  <c r="I10" i="10" s="1"/>
  <c r="H20" i="10"/>
  <c r="H14" i="10" s="1"/>
  <c r="H19" i="10"/>
  <c r="H13" i="10" s="1"/>
  <c r="H18" i="10"/>
  <c r="H12" i="10" s="1"/>
  <c r="H17" i="10"/>
  <c r="H11" i="10" s="1"/>
  <c r="H16" i="10"/>
  <c r="F135" i="10" l="1"/>
  <c r="J9" i="10"/>
  <c r="K51" i="10"/>
  <c r="F12" i="10"/>
  <c r="F57" i="10"/>
  <c r="F10" i="10"/>
  <c r="H9" i="10"/>
  <c r="I9" i="10"/>
  <c r="F13" i="10"/>
  <c r="F16" i="10"/>
  <c r="F14" i="10"/>
  <c r="I15" i="10"/>
  <c r="J15" i="10"/>
  <c r="F19" i="10"/>
  <c r="H15" i="10"/>
  <c r="F18" i="10"/>
  <c r="F31" i="10"/>
  <c r="F30" i="10"/>
  <c r="K27" i="10"/>
  <c r="J27" i="10"/>
  <c r="H27" i="10"/>
  <c r="F25" i="10"/>
  <c r="F22" i="10"/>
  <c r="K21" i="10"/>
  <c r="J21" i="10"/>
  <c r="I21" i="10"/>
  <c r="H21" i="10"/>
  <c r="F103" i="10" l="1"/>
  <c r="I55" i="10"/>
  <c r="K15" i="10"/>
  <c r="F55" i="10" l="1"/>
  <c r="I100" i="10"/>
  <c r="I101" i="10"/>
  <c r="I102" i="10"/>
  <c r="I104" i="10"/>
  <c r="J250" i="10"/>
  <c r="G249" i="10"/>
  <c r="G243" i="10"/>
  <c r="G237" i="10"/>
  <c r="F102" i="10" l="1"/>
  <c r="I54" i="10"/>
  <c r="I53" i="10"/>
  <c r="F101" i="10"/>
  <c r="F104" i="10"/>
  <c r="I56" i="10"/>
  <c r="I52" i="10"/>
  <c r="F100" i="10"/>
  <c r="I99" i="10"/>
  <c r="F56" i="10" l="1"/>
  <c r="F99" i="10"/>
  <c r="F54" i="10"/>
  <c r="F53" i="10"/>
  <c r="I51" i="10"/>
  <c r="F52" i="10"/>
  <c r="F51" i="10" l="1"/>
  <c r="J37" i="10"/>
  <c r="J25" i="10"/>
  <c r="I79" i="10" l="1"/>
  <c r="I43" i="10"/>
  <c r="I41" i="10"/>
  <c r="I181" i="10" l="1"/>
  <c r="K121" i="10" l="1"/>
  <c r="J121" i="10"/>
  <c r="K115" i="10"/>
  <c r="J115" i="10"/>
  <c r="J108" i="10"/>
  <c r="J109" i="10"/>
  <c r="K97" i="10"/>
  <c r="J97" i="10"/>
  <c r="K91" i="10"/>
  <c r="J91" i="10"/>
  <c r="K84" i="10"/>
  <c r="J84" i="10"/>
  <c r="K79" i="10"/>
  <c r="J79" i="10"/>
  <c r="K31" i="10"/>
  <c r="J31" i="10"/>
  <c r="K25" i="10"/>
  <c r="I127" i="10" l="1"/>
  <c r="I91" i="10"/>
  <c r="I25" i="10"/>
  <c r="F29" i="10" l="1"/>
  <c r="F32" i="10"/>
  <c r="F28" i="10"/>
  <c r="F23" i="10"/>
  <c r="F24" i="10"/>
  <c r="F26" i="10"/>
  <c r="F27" i="10" l="1"/>
  <c r="F21" i="10"/>
  <c r="G69" i="10" l="1"/>
  <c r="K187" i="10" l="1"/>
  <c r="J187" i="10"/>
  <c r="H127" i="10"/>
  <c r="H97" i="10"/>
  <c r="H91" i="10"/>
  <c r="H79" i="10"/>
  <c r="H31" i="10"/>
  <c r="H172" i="10"/>
  <c r="H25" i="10"/>
  <c r="K67" i="10"/>
  <c r="J67" i="10"/>
  <c r="H67" i="10"/>
  <c r="G159" i="10"/>
  <c r="K158" i="10"/>
  <c r="J158" i="10"/>
  <c r="I158" i="10"/>
  <c r="H158" i="10"/>
  <c r="K157" i="10"/>
  <c r="J157" i="10"/>
  <c r="I157" i="10"/>
  <c r="H157" i="10"/>
  <c r="K156" i="10"/>
  <c r="J156" i="10"/>
  <c r="I156" i="10"/>
  <c r="H156" i="10"/>
  <c r="K155" i="10"/>
  <c r="J155" i="10"/>
  <c r="I155" i="10"/>
  <c r="H155" i="10"/>
  <c r="K154" i="10"/>
  <c r="J154" i="10"/>
  <c r="I154" i="10"/>
  <c r="H154" i="10"/>
  <c r="G153" i="10"/>
  <c r="K17" i="10"/>
  <c r="J272" i="10"/>
  <c r="J266" i="10" s="1"/>
  <c r="K272" i="10"/>
  <c r="K266" i="10" s="1"/>
  <c r="J271" i="10"/>
  <c r="J265" i="10" s="1"/>
  <c r="J259" i="10" s="1"/>
  <c r="K271" i="10"/>
  <c r="K265" i="10" s="1"/>
  <c r="J270" i="10"/>
  <c r="J264" i="10" s="1"/>
  <c r="J258" i="10" s="1"/>
  <c r="K270" i="10"/>
  <c r="K264" i="10" s="1"/>
  <c r="J269" i="10"/>
  <c r="K269" i="10"/>
  <c r="K263" i="10" s="1"/>
  <c r="K257" i="10" s="1"/>
  <c r="K268" i="10"/>
  <c r="G261" i="10"/>
  <c r="G45" i="10"/>
  <c r="H151" i="10"/>
  <c r="H145" i="10"/>
  <c r="H133" i="10"/>
  <c r="H115" i="10"/>
  <c r="K145" i="10"/>
  <c r="J145" i="10"/>
  <c r="I145" i="10"/>
  <c r="K133" i="10"/>
  <c r="J133" i="10"/>
  <c r="K127" i="10"/>
  <c r="J127" i="10"/>
  <c r="I121" i="10"/>
  <c r="K151" i="10"/>
  <c r="J151" i="10"/>
  <c r="K186" i="10"/>
  <c r="J186" i="10"/>
  <c r="I186" i="10"/>
  <c r="G183" i="10"/>
  <c r="I84" i="10"/>
  <c r="J230" i="10"/>
  <c r="J224" i="10" s="1"/>
  <c r="J229" i="10"/>
  <c r="J223" i="10" s="1"/>
  <c r="J228" i="10"/>
  <c r="J222" i="10" s="1"/>
  <c r="J226" i="10"/>
  <c r="G123" i="10"/>
  <c r="G39" i="10"/>
  <c r="G171" i="10"/>
  <c r="G177" i="10"/>
  <c r="G213" i="10"/>
  <c r="G117" i="10"/>
  <c r="G111" i="10"/>
  <c r="G105" i="10"/>
  <c r="G99" i="10"/>
  <c r="G87" i="10"/>
  <c r="G81" i="10"/>
  <c r="G75" i="10"/>
  <c r="G63" i="10"/>
  <c r="G57" i="10"/>
  <c r="G51" i="10"/>
  <c r="G273" i="10"/>
  <c r="G93" i="10"/>
  <c r="G207" i="10"/>
  <c r="G201" i="10"/>
  <c r="G195" i="10"/>
  <c r="G231" i="10"/>
  <c r="H226" i="10"/>
  <c r="I226" i="10"/>
  <c r="K226" i="10"/>
  <c r="H228" i="10"/>
  <c r="I228" i="10"/>
  <c r="I222" i="10" s="1"/>
  <c r="K228" i="10"/>
  <c r="K222" i="10" s="1"/>
  <c r="H229" i="10"/>
  <c r="I229" i="10"/>
  <c r="I223" i="10" s="1"/>
  <c r="K229" i="10"/>
  <c r="K223" i="10" s="1"/>
  <c r="H230" i="10"/>
  <c r="I230" i="10"/>
  <c r="K230" i="10"/>
  <c r="K224" i="10" s="1"/>
  <c r="G225" i="10"/>
  <c r="G219" i="10"/>
  <c r="G189" i="10"/>
  <c r="G15" i="10"/>
  <c r="G9" i="10"/>
  <c r="G165" i="10"/>
  <c r="G27" i="10"/>
  <c r="G135" i="10"/>
  <c r="G21" i="10"/>
  <c r="G33" i="10"/>
  <c r="G129" i="10"/>
  <c r="G141" i="10"/>
  <c r="G147" i="10"/>
  <c r="K267" i="10" l="1"/>
  <c r="K262" i="10"/>
  <c r="J260" i="10"/>
  <c r="J254" i="10"/>
  <c r="J249" i="10" s="1"/>
  <c r="K259" i="10"/>
  <c r="K253" i="10"/>
  <c r="J263" i="10"/>
  <c r="J267" i="10"/>
  <c r="K258" i="10"/>
  <c r="K252" i="10"/>
  <c r="K260" i="10"/>
  <c r="K254" i="10"/>
  <c r="H153" i="10"/>
  <c r="I153" i="10"/>
  <c r="H224" i="10"/>
  <c r="F230" i="10"/>
  <c r="I220" i="10"/>
  <c r="I225" i="10"/>
  <c r="H222" i="10"/>
  <c r="F228" i="10"/>
  <c r="H220" i="10"/>
  <c r="F226" i="10"/>
  <c r="H225" i="10"/>
  <c r="H223" i="10"/>
  <c r="F229" i="10"/>
  <c r="K225" i="10"/>
  <c r="K220" i="10"/>
  <c r="J220" i="10"/>
  <c r="J225" i="10"/>
  <c r="F17" i="10"/>
  <c r="K11" i="10"/>
  <c r="F20" i="10"/>
  <c r="F15" i="10" s="1"/>
  <c r="F156" i="10"/>
  <c r="F158" i="10"/>
  <c r="K153" i="10"/>
  <c r="F157" i="10"/>
  <c r="J153" i="10"/>
  <c r="F155" i="10"/>
  <c r="F154" i="10"/>
  <c r="K256" i="10" l="1"/>
  <c r="K255" i="10" s="1"/>
  <c r="K250" i="10"/>
  <c r="K249" i="10" s="1"/>
  <c r="K261" i="10"/>
  <c r="J257" i="10"/>
  <c r="J261" i="10"/>
  <c r="F223" i="10"/>
  <c r="I219" i="10"/>
  <c r="J219" i="10"/>
  <c r="K219" i="10"/>
  <c r="F222" i="10"/>
  <c r="F220" i="10"/>
  <c r="H219" i="10"/>
  <c r="F225" i="10"/>
  <c r="F224" i="10"/>
  <c r="F11" i="10"/>
  <c r="F9" i="10" s="1"/>
  <c r="K9" i="10"/>
  <c r="I272" i="10"/>
  <c r="I266" i="10" s="1"/>
  <c r="K248" i="10"/>
  <c r="K242" i="10" s="1"/>
  <c r="K194" i="10" s="1"/>
  <c r="K278" i="10" s="1"/>
  <c r="K247" i="10"/>
  <c r="K241" i="10" s="1"/>
  <c r="K193" i="10" s="1"/>
  <c r="H272" i="10"/>
  <c r="J248" i="10"/>
  <c r="J242" i="10" s="1"/>
  <c r="J194" i="10" s="1"/>
  <c r="J278" i="10" s="1"/>
  <c r="J246" i="10"/>
  <c r="J240" i="10" s="1"/>
  <c r="J192" i="10" s="1"/>
  <c r="J276" i="10" s="1"/>
  <c r="F153" i="10"/>
  <c r="J255" i="10" l="1"/>
  <c r="J275" i="10"/>
  <c r="I254" i="10"/>
  <c r="I260" i="10"/>
  <c r="F272" i="10"/>
  <c r="H266" i="10"/>
  <c r="H260" i="10" s="1"/>
  <c r="F219" i="10"/>
  <c r="I270" i="10"/>
  <c r="I264" i="10" s="1"/>
  <c r="H271" i="10"/>
  <c r="J247" i="10"/>
  <c r="I271" i="10"/>
  <c r="I265" i="10" s="1"/>
  <c r="F260" i="10" l="1"/>
  <c r="I253" i="10"/>
  <c r="I259" i="10"/>
  <c r="I252" i="10"/>
  <c r="I258" i="10"/>
  <c r="H254" i="10"/>
  <c r="F254" i="10" s="1"/>
  <c r="F266" i="10"/>
  <c r="H265" i="10"/>
  <c r="H259" i="10" s="1"/>
  <c r="F259" i="10" s="1"/>
  <c r="F271" i="10"/>
  <c r="H270" i="10"/>
  <c r="K246" i="10"/>
  <c r="K240" i="10" s="1"/>
  <c r="K192" i="10" s="1"/>
  <c r="J241" i="10"/>
  <c r="J193" i="10" s="1"/>
  <c r="J277" i="10" s="1"/>
  <c r="I269" i="10"/>
  <c r="I263" i="10" s="1"/>
  <c r="I257" i="10" s="1"/>
  <c r="H269" i="10" l="1"/>
  <c r="F269" i="10" s="1"/>
  <c r="F270" i="10"/>
  <c r="H264" i="10"/>
  <c r="H258" i="10" s="1"/>
  <c r="F258" i="10" s="1"/>
  <c r="H253" i="10"/>
  <c r="F265" i="10"/>
  <c r="J244" i="10"/>
  <c r="K244" i="10"/>
  <c r="I268" i="10"/>
  <c r="I262" i="10" s="1"/>
  <c r="I256" i="10" s="1"/>
  <c r="I255" i="10" s="1"/>
  <c r="H268" i="10"/>
  <c r="H263" i="10" l="1"/>
  <c r="I250" i="10"/>
  <c r="I249" i="10" s="1"/>
  <c r="I261" i="10"/>
  <c r="H252" i="10"/>
  <c r="F252" i="10" s="1"/>
  <c r="F264" i="10"/>
  <c r="H267" i="10"/>
  <c r="H262" i="10"/>
  <c r="H256" i="10" s="1"/>
  <c r="F268" i="10"/>
  <c r="F267" i="10" s="1"/>
  <c r="F253" i="10"/>
  <c r="H193" i="10"/>
  <c r="H277" i="10" s="1"/>
  <c r="I267" i="10"/>
  <c r="K243" i="10"/>
  <c r="K238" i="10"/>
  <c r="J243" i="10"/>
  <c r="J238" i="10"/>
  <c r="H255" i="10" l="1"/>
  <c r="F256" i="10"/>
  <c r="F263" i="10"/>
  <c r="H257" i="10"/>
  <c r="H250" i="10"/>
  <c r="F262" i="10"/>
  <c r="H261" i="10"/>
  <c r="I248" i="10"/>
  <c r="I242" i="10" s="1"/>
  <c r="I194" i="10" s="1"/>
  <c r="I278" i="10" s="1"/>
  <c r="G271" i="10"/>
  <c r="G272" i="10"/>
  <c r="K237" i="10"/>
  <c r="K190" i="10"/>
  <c r="J237" i="10"/>
  <c r="J190" i="10"/>
  <c r="H248" i="10"/>
  <c r="J189" i="10" l="1"/>
  <c r="J274" i="10"/>
  <c r="J273" i="10" s="1"/>
  <c r="F261" i="10"/>
  <c r="F255" i="10"/>
  <c r="F257" i="10"/>
  <c r="H275" i="10"/>
  <c r="F275" i="10" s="1"/>
  <c r="F250" i="10"/>
  <c r="F249" i="10" s="1"/>
  <c r="H249" i="10"/>
  <c r="I246" i="10"/>
  <c r="I240" i="10" s="1"/>
  <c r="I192" i="10" s="1"/>
  <c r="I247" i="10"/>
  <c r="F247" i="10" s="1"/>
  <c r="K189" i="10"/>
  <c r="F248" i="10"/>
  <c r="H242" i="10"/>
  <c r="G270" i="10" l="1"/>
  <c r="I241" i="10"/>
  <c r="F241" i="10" s="1"/>
  <c r="I193" i="10"/>
  <c r="F277" i="10" s="1"/>
  <c r="F242" i="10"/>
  <c r="H194" i="10"/>
  <c r="H278" i="10" s="1"/>
  <c r="F278" i="10" s="1"/>
  <c r="H246" i="10"/>
  <c r="G269" i="10"/>
  <c r="F193" i="10" l="1"/>
  <c r="F246" i="10"/>
  <c r="H240" i="10"/>
  <c r="F194" i="10"/>
  <c r="I244" i="10"/>
  <c r="H244" i="10"/>
  <c r="G268" i="10"/>
  <c r="G267" i="10" s="1"/>
  <c r="I238" i="10" l="1"/>
  <c r="I243" i="10"/>
  <c r="F240" i="10"/>
  <c r="H192" i="10"/>
  <c r="H276" i="10" s="1"/>
  <c r="F276" i="10" s="1"/>
  <c r="F244" i="10"/>
  <c r="F243" i="10" s="1"/>
  <c r="H238" i="10"/>
  <c r="I237" i="10" l="1"/>
  <c r="I190" i="10"/>
  <c r="F192" i="10"/>
  <c r="F238" i="10"/>
  <c r="H190" i="10"/>
  <c r="H274" i="10" s="1"/>
  <c r="H273" i="10" l="1"/>
  <c r="F274" i="10"/>
  <c r="F273" i="10" s="1"/>
  <c r="I189" i="10"/>
  <c r="F190" i="10"/>
  <c r="F189" i="10" s="1"/>
  <c r="H189" i="10"/>
</calcChain>
</file>

<file path=xl/sharedStrings.xml><?xml version="1.0" encoding="utf-8"?>
<sst xmlns="http://schemas.openxmlformats.org/spreadsheetml/2006/main" count="439" uniqueCount="122">
  <si>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</si>
  <si>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</si>
  <si>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</si>
  <si>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</si>
  <si>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</si>
  <si>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</si>
  <si>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</si>
  <si>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</si>
  <si>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</si>
  <si>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</si>
  <si>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</si>
  <si>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</si>
  <si>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</si>
  <si>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</si>
  <si>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</si>
  <si>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</si>
  <si>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</si>
  <si>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</si>
  <si>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</si>
  <si>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</si>
  <si>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</si>
  <si>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</si>
  <si>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</si>
  <si>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</si>
  <si>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</si>
  <si>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</si>
  <si>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</si>
  <si>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</si>
  <si>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</si>
  <si>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</si>
  <si>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</si>
  <si>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</si>
  <si>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</si>
  <si>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</si>
  <si>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</si>
  <si>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</si>
  <si>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</si>
  <si>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</si>
  <si>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</si>
  <si>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</si>
  <si>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</si>
  <si>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</si>
  <si>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</si>
  <si>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</si>
  <si>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</si>
  <si>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</si>
  <si>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</si>
  <si>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</si>
  <si>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</si>
  <si>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</si>
  <si>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</si>
  <si>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</si>
  <si>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</si>
  <si>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</si>
  <si>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</si>
  <si>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</si>
  <si>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</si>
  <si>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</si>
  <si>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</si>
  <si>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</si>
  <si>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</si>
  <si>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</si>
  <si>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</si>
  <si>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</si>
  <si>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</si>
  <si>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</si>
  <si>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</si>
  <si>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</si>
  <si>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</si>
  <si>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</si>
  <si>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</si>
  <si>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</si>
  <si>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</si>
  <si>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</si>
  <si>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</si>
  <si>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</si>
  <si>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</si>
  <si>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</si>
  <si>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</si>
  <si>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</si>
  <si>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</si>
  <si>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</si>
  <si>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</si>
  <si>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2021-2022</t>
  </si>
  <si>
    <t xml:space="preserve"> Организация уборки территории городского округа, в том числе приобретение спецтехники </t>
  </si>
  <si>
    <t>2021-2024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</si>
  <si>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</si>
  <si>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</si>
  <si>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</si>
  <si>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</si>
  <si>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</si>
  <si>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</si>
  <si>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</si>
  <si>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</si>
  <si>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 xml:space="preserve">Восстановление систем пожарной безопасности </t>
  </si>
  <si>
    <t>Комплектация пожарных кранов пожарными рукавами и стволами, ремонт насосов повысителей давления, электрооборудования;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</si>
  <si>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</si>
  <si>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</si>
  <si>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</si>
  <si>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</si>
  <si>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</si>
  <si>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</si>
  <si>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</si>
  <si>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</si>
  <si>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</si>
  <si>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</si>
  <si>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</si>
  <si>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</si>
  <si>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</si>
  <si>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</si>
  <si>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</si>
  <si>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</si>
  <si>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</si>
  <si>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</si>
  <si>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>Приобретение транспортных средств в муниципальную собственность для обеспечения муниципальных нужд</t>
  </si>
  <si>
    <t>2021-2025</t>
  </si>
  <si>
    <t>8.3</t>
  </si>
  <si>
    <t>Повышение уровня обеспеченности населения услугами централизованного водоснабжения и водоотведения, тепло- и энергоснабжения</t>
  </si>
  <si>
    <t>8.3.1</t>
  </si>
  <si>
    <t>8.3.2</t>
  </si>
  <si>
    <t>Строительство уличных сетей водоотведения района «Лимановка» пгт. Заозерное, г. Евпатория</t>
  </si>
  <si>
    <t xml:space="preserve">Приложение 2
к постановлению администрации города Евпатории Республики Крым      от__________________№_____________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</si>
</sst>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19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3"/>
      <color rgb="FFFF0000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/>
    <xf numFmtId="0" fontId="0" fillId="0" borderId="0" xfId="0" applyFont="1" applyFill="1"/>
    <xf numFmtId="4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ont="1"/>
    <xf numFmtId="0" fontId="11" fillId="0" borderId="4" xfId="0" applyFont="1" applyFill="1" applyBorder="1" applyAlignment="1">
      <alignment horizontal="center" vertical="center" wrapText="1"/>
    </xf>
    <xf numFmtId="0" fontId="0" fillId="3" borderId="0" xfId="0" applyFont="1" applyFill="1"/>
    <xf numFmtId="164" fontId="9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top"/>
    </xf>
    <xf numFmtId="164" fontId="11" fillId="3" borderId="2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 wrapText="1"/>
    </xf>
    <xf numFmtId="164" fontId="11" fillId="3" borderId="1" xfId="0" applyNumberFormat="1" applyFont="1" applyFill="1" applyBorder="1" applyAlignment="1">
      <alignment horizontal="center" vertical="top" wrapText="1"/>
    </xf>
    <xf numFmtId="49" fontId="11" fillId="3" borderId="1" xfId="0" applyNumberFormat="1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/>
    <xf numFmtId="0" fontId="0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vertical="top" wrapText="1"/>
    </xf>
    <xf numFmtId="0" fontId="15" fillId="0" borderId="1" xfId="0" applyFont="1" applyFill="1" applyBorder="1" applyAlignment="1">
      <alignment horizontal="center" vertical="center" wrapText="1"/>
    </xf>
    <xf numFmtId="165" fontId="16" fillId="3" borderId="1" xfId="0" applyNumberFormat="1" applyFont="1" applyFill="1" applyBorder="1" applyAlignment="1">
      <alignment horizontal="center" vertical="center" wrapText="1"/>
    </xf>
    <xf numFmtId="165" fontId="17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top" wrapText="1"/>
    </xf>
    <xf numFmtId="0" fontId="18" fillId="0" borderId="0" xfId="0" applyFont="1" applyFill="1"/>
    <xf numFmtId="165" fontId="18" fillId="0" borderId="0" xfId="0" applyNumberFormat="1" applyFont="1" applyFill="1"/>
    <xf numFmtId="0" fontId="5" fillId="0" borderId="0" xfId="0" applyFont="1" applyFill="1" applyAlignment="1">
      <alignment horizontal="left" vertical="top" wrapText="1"/>
    </xf>
    <xf numFmtId="49" fontId="11" fillId="3" borderId="1" xfId="0" applyNumberFormat="1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49" fontId="10" fillId="3" borderId="1" xfId="0" applyNumberFormat="1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 wrapText="1"/>
    </xf>
    <xf numFmtId="49" fontId="10" fillId="3" borderId="2" xfId="0" applyNumberFormat="1" applyFont="1" applyFill="1" applyBorder="1" applyAlignment="1">
      <alignment horizontal="center" vertical="top" wrapText="1"/>
    </xf>
    <xf numFmtId="49" fontId="10" fillId="3" borderId="5" xfId="0" applyNumberFormat="1" applyFont="1" applyFill="1" applyBorder="1" applyAlignment="1">
      <alignment horizontal="center" vertical="top" wrapText="1"/>
    </xf>
    <xf numFmtId="49" fontId="10" fillId="3" borderId="3" xfId="0" applyNumberFormat="1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top" wrapText="1"/>
    </xf>
    <xf numFmtId="49" fontId="11" fillId="3" borderId="5" xfId="0" applyNumberFormat="1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49" fontId="9" fillId="3" borderId="2" xfId="0" applyNumberFormat="1" applyFont="1" applyFill="1" applyBorder="1" applyAlignment="1">
      <alignment horizontal="center" vertical="top" wrapText="1"/>
    </xf>
    <xf numFmtId="49" fontId="9" fillId="3" borderId="5" xfId="0" applyNumberFormat="1" applyFont="1" applyFill="1" applyBorder="1" applyAlignment="1">
      <alignment horizontal="center" vertical="top" wrapText="1"/>
    </xf>
    <xf numFmtId="49" fontId="9" fillId="3" borderId="3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1"/>
  <sheetViews>
    <sheetView tabSelected="1" view="pageBreakPreview" zoomScale="80" zoomScaleNormal="80" zoomScaleSheetLayoutView="80" workbookViewId="0">
      <pane ySplit="7" topLeftCell="A161" activePane="bottomLeft" state="frozen"/>
      <selection pane="bottomLeft" activeCell="B177" sqref="B177:B182"/>
    </sheetView>
  </sheetViews>
  <sheetFormatPr defaultRowHeight="15.75" x14ac:dyDescent="0.25"/>
  <cols>
    <col min="1" max="1" width="7.7109375" style="40" customWidth="1"/>
    <col min="2" max="2" width="38.42578125" style="9" customWidth="1"/>
    <col min="3" max="3" width="8.5703125" style="9" customWidth="1"/>
    <col min="4" max="4" width="18.28515625" style="9" customWidth="1"/>
    <col min="5" max="5" width="26" style="9" customWidth="1"/>
    <col min="6" max="6" width="22.140625" style="9" customWidth="1"/>
    <col min="7" max="7" width="1.85546875" style="9" hidden="1" customWidth="1"/>
    <col min="8" max="8" width="20" style="9" customWidth="1"/>
    <col min="9" max="9" width="21" style="43" customWidth="1"/>
    <col min="10" max="10" width="21" style="9" customWidth="1"/>
    <col min="11" max="11" width="19.42578125" style="43" customWidth="1"/>
    <col min="12" max="12" width="15.7109375" style="21" hidden="1" customWidth="1"/>
    <col min="13" max="16384" width="9.140625" style="21"/>
  </cols>
  <sheetData>
    <row r="1" spans="1:12" x14ac:dyDescent="0.25">
      <c r="A1" s="19"/>
      <c r="H1" s="20"/>
    </row>
    <row r="2" spans="1:12" ht="57" customHeight="1" x14ac:dyDescent="0.25">
      <c r="A2" s="19"/>
      <c r="H2" s="52" t="s">
        <v>121</v>
      </c>
      <c r="I2" s="52"/>
      <c r="J2" s="52"/>
      <c r="K2" s="52"/>
    </row>
    <row r="3" spans="1:12" ht="11.25" customHeight="1" x14ac:dyDescent="0.25">
      <c r="A3" s="19"/>
      <c r="H3" s="1"/>
      <c r="I3" s="44"/>
      <c r="J3" s="2"/>
      <c r="K3" s="44"/>
    </row>
    <row r="4" spans="1:12" ht="57" customHeight="1" x14ac:dyDescent="0.25">
      <c r="A4" s="19"/>
      <c r="H4" s="86" t="s">
        <v>78</v>
      </c>
      <c r="I4" s="87"/>
      <c r="J4" s="87"/>
      <c r="K4" s="87"/>
    </row>
    <row r="5" spans="1:12" ht="16.5" customHeight="1" x14ac:dyDescent="0.25">
      <c r="A5" s="83" t="s">
        <v>58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2" ht="39.75" customHeight="1" x14ac:dyDescent="0.25">
      <c r="A6" s="85" t="s">
        <v>7</v>
      </c>
      <c r="B6" s="88" t="s">
        <v>16</v>
      </c>
      <c r="C6" s="90" t="s">
        <v>0</v>
      </c>
      <c r="D6" s="85" t="s">
        <v>15</v>
      </c>
      <c r="E6" s="85" t="s">
        <v>8</v>
      </c>
      <c r="F6" s="85" t="s">
        <v>9</v>
      </c>
      <c r="G6" s="85" t="s">
        <v>1</v>
      </c>
      <c r="H6" s="85"/>
      <c r="I6" s="85"/>
      <c r="J6" s="85"/>
      <c r="K6" s="85"/>
      <c r="L6" s="85"/>
    </row>
    <row r="7" spans="1:12" ht="39.75" customHeight="1" x14ac:dyDescent="0.25">
      <c r="A7" s="85"/>
      <c r="B7" s="89"/>
      <c r="C7" s="91"/>
      <c r="D7" s="85"/>
      <c r="E7" s="85"/>
      <c r="F7" s="85"/>
      <c r="G7" s="10">
        <v>2016</v>
      </c>
      <c r="H7" s="10">
        <v>2021</v>
      </c>
      <c r="I7" s="45">
        <v>2022</v>
      </c>
      <c r="J7" s="10">
        <v>2023</v>
      </c>
      <c r="K7" s="45">
        <v>2024</v>
      </c>
      <c r="L7" s="10">
        <v>2025</v>
      </c>
    </row>
    <row r="8" spans="1:12" ht="24.75" customHeight="1" x14ac:dyDescent="0.25">
      <c r="A8" s="10">
        <v>1</v>
      </c>
      <c r="B8" s="22">
        <v>2</v>
      </c>
      <c r="C8" s="10">
        <v>3</v>
      </c>
      <c r="D8" s="10">
        <v>4</v>
      </c>
      <c r="E8" s="10">
        <v>5</v>
      </c>
      <c r="F8" s="10">
        <v>6</v>
      </c>
      <c r="G8" s="10">
        <v>8</v>
      </c>
      <c r="H8" s="10">
        <v>7</v>
      </c>
      <c r="I8" s="45">
        <v>8</v>
      </c>
      <c r="J8" s="10">
        <v>9</v>
      </c>
      <c r="K8" s="45">
        <v>10</v>
      </c>
      <c r="L8" s="10">
        <v>10</v>
      </c>
    </row>
    <row r="9" spans="1:12" s="23" customFormat="1" ht="21" customHeight="1" x14ac:dyDescent="0.25">
      <c r="A9" s="53" t="s">
        <v>67</v>
      </c>
      <c r="B9" s="69" t="s">
        <v>66</v>
      </c>
      <c r="C9" s="63" t="s">
        <v>85</v>
      </c>
      <c r="D9" s="76" t="s">
        <v>96</v>
      </c>
      <c r="E9" s="3" t="s">
        <v>2</v>
      </c>
      <c r="F9" s="11">
        <f>SUM(F10+F11+F12+F13+F14)</f>
        <v>1717932.7752499999</v>
      </c>
      <c r="G9" s="11">
        <f t="shared" ref="G9" si="0">SUM(G10:G14)</f>
        <v>0</v>
      </c>
      <c r="H9" s="11">
        <f>SUM(H10+H11+H12+H13+H14)</f>
        <v>1454791.73973</v>
      </c>
      <c r="I9" s="46">
        <f>SUM(I10+I11+I12+I13+I14)</f>
        <v>187665.28557000001</v>
      </c>
      <c r="J9" s="11">
        <f>SUM(J10+J11+J12+J13+J14)</f>
        <v>45065.098310000001</v>
      </c>
      <c r="K9" s="46">
        <f>SUM(K10+K11+K12+K13+K14)</f>
        <v>30410.65164</v>
      </c>
      <c r="L9" s="11"/>
    </row>
    <row r="10" spans="1:12" s="23" customFormat="1" ht="21" customHeight="1" x14ac:dyDescent="0.25">
      <c r="A10" s="53"/>
      <c r="B10" s="70"/>
      <c r="C10" s="64"/>
      <c r="D10" s="77"/>
      <c r="E10" s="3" t="s">
        <v>3</v>
      </c>
      <c r="F10" s="11">
        <f>SUM(H10+I10+J10+K10)</f>
        <v>55843.381869999997</v>
      </c>
      <c r="G10" s="24"/>
      <c r="H10" s="11">
        <f>SUM(H34+H40+H46)</f>
        <v>55843.381869999997</v>
      </c>
      <c r="I10" s="46">
        <f t="shared" ref="I10:K14" si="1">SUM(I16+I34+I40+I46)</f>
        <v>0</v>
      </c>
      <c r="J10" s="11">
        <f t="shared" si="1"/>
        <v>0</v>
      </c>
      <c r="K10" s="46">
        <f t="shared" si="1"/>
        <v>0</v>
      </c>
      <c r="L10" s="11"/>
    </row>
    <row r="11" spans="1:12" s="23" customFormat="1" ht="21" customHeight="1" x14ac:dyDescent="0.25">
      <c r="A11" s="53"/>
      <c r="B11" s="70"/>
      <c r="C11" s="64"/>
      <c r="D11" s="77"/>
      <c r="E11" s="4" t="s">
        <v>77</v>
      </c>
      <c r="F11" s="11">
        <f>SUM(H11+I11+J11+K11)</f>
        <v>1405377.2772900001</v>
      </c>
      <c r="G11" s="24"/>
      <c r="H11" s="11">
        <f>SUM(H17+H35+H41+H47)</f>
        <v>1350000</v>
      </c>
      <c r="I11" s="46">
        <f t="shared" si="1"/>
        <v>55377.277289999998</v>
      </c>
      <c r="J11" s="11">
        <f t="shared" si="1"/>
        <v>0</v>
      </c>
      <c r="K11" s="46">
        <f t="shared" si="1"/>
        <v>0</v>
      </c>
      <c r="L11" s="11"/>
    </row>
    <row r="12" spans="1:12" s="23" customFormat="1" ht="25.5" customHeight="1" x14ac:dyDescent="0.25">
      <c r="A12" s="53"/>
      <c r="B12" s="70"/>
      <c r="C12" s="64"/>
      <c r="D12" s="77"/>
      <c r="E12" s="3" t="s">
        <v>4</v>
      </c>
      <c r="F12" s="11">
        <f>SUM(H12+I12+J12+K12)</f>
        <v>3924.45</v>
      </c>
      <c r="G12" s="24"/>
      <c r="H12" s="11">
        <f>SUM(H18+H36+H42+H48)</f>
        <v>0</v>
      </c>
      <c r="I12" s="46">
        <f t="shared" si="1"/>
        <v>3924.45</v>
      </c>
      <c r="J12" s="11">
        <f t="shared" si="1"/>
        <v>0</v>
      </c>
      <c r="K12" s="46">
        <f t="shared" si="1"/>
        <v>0</v>
      </c>
      <c r="L12" s="11"/>
    </row>
    <row r="13" spans="1:12" s="23" customFormat="1" ht="21" customHeight="1" x14ac:dyDescent="0.25">
      <c r="A13" s="53"/>
      <c r="B13" s="70"/>
      <c r="C13" s="64"/>
      <c r="D13" s="77"/>
      <c r="E13" s="3" t="s">
        <v>5</v>
      </c>
      <c r="F13" s="11">
        <f>SUM(H13+I13+J13+K13)</f>
        <v>252787.66608999998</v>
      </c>
      <c r="G13" s="24"/>
      <c r="H13" s="11">
        <f>SUM(H19+H37+H43+H49)</f>
        <v>48948.357859999996</v>
      </c>
      <c r="I13" s="46">
        <f t="shared" si="1"/>
        <v>128363.55828</v>
      </c>
      <c r="J13" s="11">
        <f t="shared" si="1"/>
        <v>45065.098310000001</v>
      </c>
      <c r="K13" s="46">
        <f t="shared" si="1"/>
        <v>30410.65164</v>
      </c>
      <c r="L13" s="11"/>
    </row>
    <row r="14" spans="1:12" s="23" customFormat="1" ht="25.5" customHeight="1" x14ac:dyDescent="0.25">
      <c r="A14" s="53"/>
      <c r="B14" s="71"/>
      <c r="C14" s="65"/>
      <c r="D14" s="78"/>
      <c r="E14" s="3" t="s">
        <v>6</v>
      </c>
      <c r="F14" s="11">
        <f>SUM(H14+I14+J14+K14)</f>
        <v>0</v>
      </c>
      <c r="G14" s="24"/>
      <c r="H14" s="11">
        <f>SUM(H20+H38+H44+H50)</f>
        <v>0</v>
      </c>
      <c r="I14" s="46">
        <f t="shared" si="1"/>
        <v>0</v>
      </c>
      <c r="J14" s="11">
        <f t="shared" si="1"/>
        <v>0</v>
      </c>
      <c r="K14" s="46">
        <f t="shared" si="1"/>
        <v>0</v>
      </c>
      <c r="L14" s="11"/>
    </row>
    <row r="15" spans="1:12" s="23" customFormat="1" ht="21" customHeight="1" x14ac:dyDescent="0.25">
      <c r="A15" s="72" t="s">
        <v>54</v>
      </c>
      <c r="B15" s="73" t="s">
        <v>59</v>
      </c>
      <c r="C15" s="100" t="s">
        <v>85</v>
      </c>
      <c r="D15" s="82" t="s">
        <v>38</v>
      </c>
      <c r="E15" s="5" t="s">
        <v>2</v>
      </c>
      <c r="F15" s="12">
        <f>SUM(F16+F17+F18+F19+F20)</f>
        <v>231631.30731</v>
      </c>
      <c r="G15" s="12">
        <f t="shared" ref="G15" si="2">SUM(G16:G20)</f>
        <v>0</v>
      </c>
      <c r="H15" s="12">
        <f>SUM(H17+H16+H18+H19+H20)</f>
        <v>48948.35686</v>
      </c>
      <c r="I15" s="47">
        <f>SUM(I16+I17+I18+I19+I20)</f>
        <v>125957.87549999999</v>
      </c>
      <c r="J15" s="12">
        <f>SUM(J16+J17+J18+J19+J20)</f>
        <v>26314.423309999998</v>
      </c>
      <c r="K15" s="47">
        <f>SUM(K21+K27)</f>
        <v>30410.65164</v>
      </c>
      <c r="L15" s="12"/>
    </row>
    <row r="16" spans="1:12" s="23" customFormat="1" ht="21" customHeight="1" x14ac:dyDescent="0.25">
      <c r="A16" s="99"/>
      <c r="B16" s="73"/>
      <c r="C16" s="100"/>
      <c r="D16" s="82"/>
      <c r="E16" s="5" t="s">
        <v>3</v>
      </c>
      <c r="F16" s="12">
        <f>SUM(H16+I16+J16+K16)</f>
        <v>0</v>
      </c>
      <c r="G16" s="25"/>
      <c r="H16" s="12">
        <f t="shared" ref="H16:J20" si="3">SUM(H22+H28)</f>
        <v>0</v>
      </c>
      <c r="I16" s="47">
        <f t="shared" si="3"/>
        <v>0</v>
      </c>
      <c r="J16" s="12">
        <f t="shared" si="3"/>
        <v>0</v>
      </c>
      <c r="K16" s="47">
        <f>SUM(K22+K28)</f>
        <v>0</v>
      </c>
      <c r="L16" s="12"/>
    </row>
    <row r="17" spans="1:12" s="23" customFormat="1" ht="21" customHeight="1" x14ac:dyDescent="0.25">
      <c r="A17" s="99"/>
      <c r="B17" s="73"/>
      <c r="C17" s="100"/>
      <c r="D17" s="82"/>
      <c r="E17" s="6" t="s">
        <v>77</v>
      </c>
      <c r="F17" s="12">
        <f>SUM(H17+I17+J17+K17)</f>
        <v>0</v>
      </c>
      <c r="G17" s="25"/>
      <c r="H17" s="12">
        <f t="shared" si="3"/>
        <v>0</v>
      </c>
      <c r="I17" s="47">
        <f t="shared" si="3"/>
        <v>0</v>
      </c>
      <c r="J17" s="12">
        <f t="shared" si="3"/>
        <v>0</v>
      </c>
      <c r="K17" s="47">
        <f t="shared" ref="K17" si="4">K23+K29</f>
        <v>0</v>
      </c>
      <c r="L17" s="12"/>
    </row>
    <row r="18" spans="1:12" s="23" customFormat="1" ht="21" customHeight="1" x14ac:dyDescent="0.25">
      <c r="A18" s="99"/>
      <c r="B18" s="73"/>
      <c r="C18" s="100"/>
      <c r="D18" s="82"/>
      <c r="E18" s="5" t="s">
        <v>4</v>
      </c>
      <c r="F18" s="12">
        <f>SUM(H18+I18+J18+K18)</f>
        <v>3924.45</v>
      </c>
      <c r="G18" s="25"/>
      <c r="H18" s="12">
        <f t="shared" si="3"/>
        <v>0</v>
      </c>
      <c r="I18" s="47">
        <f t="shared" si="3"/>
        <v>3924.45</v>
      </c>
      <c r="J18" s="12">
        <f t="shared" si="3"/>
        <v>0</v>
      </c>
      <c r="K18" s="47">
        <f>SUM(K24+K30)</f>
        <v>0</v>
      </c>
      <c r="L18" s="12"/>
    </row>
    <row r="19" spans="1:12" s="23" customFormat="1" ht="21" customHeight="1" x14ac:dyDescent="0.25">
      <c r="A19" s="99"/>
      <c r="B19" s="73"/>
      <c r="C19" s="100"/>
      <c r="D19" s="82"/>
      <c r="E19" s="5" t="s">
        <v>5</v>
      </c>
      <c r="F19" s="12">
        <f>SUM(H19+I19+J19+K19)</f>
        <v>227706.85730999999</v>
      </c>
      <c r="G19" s="25"/>
      <c r="H19" s="12">
        <f t="shared" si="3"/>
        <v>48948.35686</v>
      </c>
      <c r="I19" s="47">
        <f t="shared" si="3"/>
        <v>122033.4255</v>
      </c>
      <c r="J19" s="12">
        <f t="shared" si="3"/>
        <v>26314.423309999998</v>
      </c>
      <c r="K19" s="47">
        <f>SUM(K25+K31)</f>
        <v>30410.65164</v>
      </c>
      <c r="L19" s="12"/>
    </row>
    <row r="20" spans="1:12" s="23" customFormat="1" ht="21" customHeight="1" x14ac:dyDescent="0.25">
      <c r="A20" s="99"/>
      <c r="B20" s="73"/>
      <c r="C20" s="100"/>
      <c r="D20" s="82"/>
      <c r="E20" s="5" t="s">
        <v>6</v>
      </c>
      <c r="F20" s="12">
        <f>SUM(H20+I20+J20+K20)</f>
        <v>0</v>
      </c>
      <c r="G20" s="12"/>
      <c r="H20" s="12">
        <f t="shared" si="3"/>
        <v>0</v>
      </c>
      <c r="I20" s="47">
        <f t="shared" si="3"/>
        <v>0</v>
      </c>
      <c r="J20" s="12">
        <f t="shared" si="3"/>
        <v>0</v>
      </c>
      <c r="K20" s="47">
        <f>SUM(K26+K32)</f>
        <v>0</v>
      </c>
      <c r="L20" s="12"/>
    </row>
    <row r="21" spans="1:12" s="23" customFormat="1" ht="21" customHeight="1" x14ac:dyDescent="0.25">
      <c r="A21" s="53" t="s">
        <v>56</v>
      </c>
      <c r="B21" s="75" t="s">
        <v>20</v>
      </c>
      <c r="C21" s="60" t="s">
        <v>85</v>
      </c>
      <c r="D21" s="74" t="s">
        <v>38</v>
      </c>
      <c r="E21" s="3" t="s">
        <v>2</v>
      </c>
      <c r="F21" s="13">
        <f>SUM(F22+F23+F24+F25+F26)</f>
        <v>162166.0674</v>
      </c>
      <c r="G21" s="26">
        <f t="shared" ref="G21" si="5">SUM(G22:G26)</f>
        <v>0</v>
      </c>
      <c r="H21" s="13">
        <f>SUM(H22+H23+H24+H25+H26)</f>
        <v>32811.454810000003</v>
      </c>
      <c r="I21" s="48">
        <f>SUM(I22+I23+I24+I25+I26)</f>
        <v>101475.38764</v>
      </c>
      <c r="J21" s="13">
        <f>SUM(J22+J23+J24+J25+J26)</f>
        <v>11903.35331</v>
      </c>
      <c r="K21" s="48">
        <f>SUM(K22+K23+K24+K25+K26)</f>
        <v>15975.871639999999</v>
      </c>
      <c r="L21" s="13"/>
    </row>
    <row r="22" spans="1:12" s="23" customFormat="1" ht="21" customHeight="1" x14ac:dyDescent="0.25">
      <c r="A22" s="80"/>
      <c r="B22" s="75"/>
      <c r="C22" s="61"/>
      <c r="D22" s="74"/>
      <c r="E22" s="7" t="s">
        <v>3</v>
      </c>
      <c r="F22" s="13">
        <f>SUM(H22+I22+J22+K22)</f>
        <v>0</v>
      </c>
      <c r="G22" s="26"/>
      <c r="H22" s="13">
        <v>0</v>
      </c>
      <c r="I22" s="48">
        <v>0</v>
      </c>
      <c r="J22" s="13">
        <v>0</v>
      </c>
      <c r="K22" s="48">
        <v>0</v>
      </c>
      <c r="L22" s="13"/>
    </row>
    <row r="23" spans="1:12" s="23" customFormat="1" ht="21" customHeight="1" x14ac:dyDescent="0.25">
      <c r="A23" s="80"/>
      <c r="B23" s="75"/>
      <c r="C23" s="61"/>
      <c r="D23" s="74"/>
      <c r="E23" s="8" t="s">
        <v>76</v>
      </c>
      <c r="F23" s="13">
        <f t="shared" ref="F23:F26" si="6">SUM(G23:L23)</f>
        <v>0</v>
      </c>
      <c r="G23" s="26"/>
      <c r="H23" s="13">
        <v>0</v>
      </c>
      <c r="I23" s="48">
        <v>0</v>
      </c>
      <c r="J23" s="13">
        <v>0</v>
      </c>
      <c r="K23" s="48">
        <v>0</v>
      </c>
      <c r="L23" s="13"/>
    </row>
    <row r="24" spans="1:12" s="23" customFormat="1" ht="21" customHeight="1" x14ac:dyDescent="0.25">
      <c r="A24" s="80"/>
      <c r="B24" s="75"/>
      <c r="C24" s="61"/>
      <c r="D24" s="74"/>
      <c r="E24" s="7" t="s">
        <v>4</v>
      </c>
      <c r="F24" s="13">
        <f t="shared" si="6"/>
        <v>0</v>
      </c>
      <c r="G24" s="26"/>
      <c r="H24" s="13">
        <v>0</v>
      </c>
      <c r="I24" s="48">
        <v>0</v>
      </c>
      <c r="J24" s="13">
        <v>0</v>
      </c>
      <c r="K24" s="48">
        <v>0</v>
      </c>
      <c r="L24" s="13"/>
    </row>
    <row r="25" spans="1:12" s="23" customFormat="1" ht="21" customHeight="1" x14ac:dyDescent="0.25">
      <c r="A25" s="80"/>
      <c r="B25" s="75"/>
      <c r="C25" s="61"/>
      <c r="D25" s="74"/>
      <c r="E25" s="7" t="s">
        <v>5</v>
      </c>
      <c r="F25" s="13">
        <f>SUM(H25+I25+J25+K25)</f>
        <v>162166.0674</v>
      </c>
      <c r="G25" s="26">
        <v>0</v>
      </c>
      <c r="H25" s="13">
        <f>12275.43239+23836.542-10737.76837+3021.31437+6000+17892-19788.31437+344.4-32.15121</f>
        <v>32811.454810000003</v>
      </c>
      <c r="I25" s="48">
        <f>101475.38764</f>
        <v>101475.38764</v>
      </c>
      <c r="J25" s="13">
        <f>13986.76164-2083.40833</f>
        <v>11903.35331</v>
      </c>
      <c r="K25" s="48">
        <f>15975.87164</f>
        <v>15975.871639999999</v>
      </c>
      <c r="L25" s="13"/>
    </row>
    <row r="26" spans="1:12" s="23" customFormat="1" ht="21" customHeight="1" x14ac:dyDescent="0.25">
      <c r="A26" s="80"/>
      <c r="B26" s="75"/>
      <c r="C26" s="62"/>
      <c r="D26" s="74"/>
      <c r="E26" s="7" t="s">
        <v>6</v>
      </c>
      <c r="F26" s="13">
        <f t="shared" si="6"/>
        <v>0</v>
      </c>
      <c r="G26" s="26"/>
      <c r="H26" s="13">
        <v>0</v>
      </c>
      <c r="I26" s="48">
        <v>0</v>
      </c>
      <c r="J26" s="13">
        <v>0</v>
      </c>
      <c r="K26" s="48">
        <v>0</v>
      </c>
      <c r="L26" s="13"/>
    </row>
    <row r="27" spans="1:12" s="23" customFormat="1" ht="21" customHeight="1" x14ac:dyDescent="0.25">
      <c r="A27" s="53" t="s">
        <v>60</v>
      </c>
      <c r="B27" s="75" t="s">
        <v>82</v>
      </c>
      <c r="C27" s="60" t="s">
        <v>85</v>
      </c>
      <c r="D27" s="74" t="s">
        <v>13</v>
      </c>
      <c r="E27" s="3" t="s">
        <v>2</v>
      </c>
      <c r="F27" s="13">
        <f>SUM(F28+F29+F30+F31+F32)</f>
        <v>69465.239910000004</v>
      </c>
      <c r="G27" s="26">
        <f t="shared" ref="G27" si="7">SUM(G28:G32)</f>
        <v>0</v>
      </c>
      <c r="H27" s="13">
        <f>SUM(H28+H29+H30+H31+H32)</f>
        <v>16136.902050000001</v>
      </c>
      <c r="I27" s="48">
        <f>SUM(I28+I29+I30+I31+I32)</f>
        <v>24482.487860000001</v>
      </c>
      <c r="J27" s="13">
        <f>SUM(J28+J29+J30+J31+J32)</f>
        <v>14411.07</v>
      </c>
      <c r="K27" s="48">
        <f>SUM(K28+K29+K30+K31+K32)</f>
        <v>14434.78</v>
      </c>
      <c r="L27" s="13"/>
    </row>
    <row r="28" spans="1:12" s="23" customFormat="1" ht="21" customHeight="1" x14ac:dyDescent="0.25">
      <c r="A28" s="80"/>
      <c r="B28" s="75"/>
      <c r="C28" s="61"/>
      <c r="D28" s="74"/>
      <c r="E28" s="7" t="s">
        <v>3</v>
      </c>
      <c r="F28" s="13">
        <f>SUM(G28:L28)</f>
        <v>0</v>
      </c>
      <c r="G28" s="26"/>
      <c r="H28" s="13">
        <v>0</v>
      </c>
      <c r="I28" s="48">
        <v>0</v>
      </c>
      <c r="J28" s="13">
        <v>0</v>
      </c>
      <c r="K28" s="48">
        <v>0</v>
      </c>
      <c r="L28" s="13"/>
    </row>
    <row r="29" spans="1:12" s="23" customFormat="1" ht="21" customHeight="1" x14ac:dyDescent="0.25">
      <c r="A29" s="80"/>
      <c r="B29" s="75"/>
      <c r="C29" s="61"/>
      <c r="D29" s="74"/>
      <c r="E29" s="8" t="s">
        <v>76</v>
      </c>
      <c r="F29" s="13">
        <f t="shared" ref="F29:F32" si="8">SUM(G29:L29)</f>
        <v>0</v>
      </c>
      <c r="G29" s="26"/>
      <c r="H29" s="13">
        <v>0</v>
      </c>
      <c r="I29" s="48">
        <v>0</v>
      </c>
      <c r="J29" s="13">
        <v>0</v>
      </c>
      <c r="K29" s="48">
        <v>0</v>
      </c>
      <c r="L29" s="13"/>
    </row>
    <row r="30" spans="1:12" s="23" customFormat="1" ht="21" customHeight="1" x14ac:dyDescent="0.25">
      <c r="A30" s="80"/>
      <c r="B30" s="75"/>
      <c r="C30" s="61"/>
      <c r="D30" s="74"/>
      <c r="E30" s="7" t="s">
        <v>4</v>
      </c>
      <c r="F30" s="13">
        <f>SUM(H30+I30+J30+K30)</f>
        <v>3924.45</v>
      </c>
      <c r="G30" s="26"/>
      <c r="H30" s="13">
        <v>0</v>
      </c>
      <c r="I30" s="48">
        <v>3924.45</v>
      </c>
      <c r="J30" s="13">
        <v>0</v>
      </c>
      <c r="K30" s="48">
        <v>0</v>
      </c>
      <c r="L30" s="13"/>
    </row>
    <row r="31" spans="1:12" s="23" customFormat="1" ht="21" customHeight="1" x14ac:dyDescent="0.25">
      <c r="A31" s="80"/>
      <c r="B31" s="75"/>
      <c r="C31" s="61"/>
      <c r="D31" s="74"/>
      <c r="E31" s="7" t="s">
        <v>5</v>
      </c>
      <c r="F31" s="13">
        <f>SUM(H31+I31+J31+K31)</f>
        <v>65540.789910000007</v>
      </c>
      <c r="G31" s="26">
        <v>0</v>
      </c>
      <c r="H31" s="13">
        <f>9296.2288+2428.47383+4412.19942</f>
        <v>16136.902050000001</v>
      </c>
      <c r="I31" s="48">
        <v>20558.03786</v>
      </c>
      <c r="J31" s="13">
        <f>14411.07</f>
        <v>14411.07</v>
      </c>
      <c r="K31" s="48">
        <f>14434.78</f>
        <v>14434.78</v>
      </c>
      <c r="L31" s="13"/>
    </row>
    <row r="32" spans="1:12" s="23" customFormat="1" ht="21" customHeight="1" x14ac:dyDescent="0.25">
      <c r="A32" s="80"/>
      <c r="B32" s="75"/>
      <c r="C32" s="62"/>
      <c r="D32" s="74"/>
      <c r="E32" s="7" t="s">
        <v>6</v>
      </c>
      <c r="F32" s="13">
        <f t="shared" si="8"/>
        <v>0</v>
      </c>
      <c r="G32" s="26"/>
      <c r="H32" s="13">
        <v>0</v>
      </c>
      <c r="I32" s="48">
        <v>0</v>
      </c>
      <c r="J32" s="13">
        <v>0</v>
      </c>
      <c r="K32" s="48">
        <v>0</v>
      </c>
      <c r="L32" s="13"/>
    </row>
    <row r="33" spans="1:12" s="23" customFormat="1" ht="21" customHeight="1" x14ac:dyDescent="0.25">
      <c r="A33" s="72" t="s">
        <v>55</v>
      </c>
      <c r="B33" s="73" t="s">
        <v>72</v>
      </c>
      <c r="C33" s="93" t="s">
        <v>85</v>
      </c>
      <c r="D33" s="107" t="s">
        <v>13</v>
      </c>
      <c r="E33" s="5" t="s">
        <v>2</v>
      </c>
      <c r="F33" s="12">
        <f>SUM(F34+F35+F36+F37+F38)</f>
        <v>25025.376070000002</v>
      </c>
      <c r="G33" s="25">
        <f t="shared" ref="G33" si="9">SUM(G34:G38)</f>
        <v>0</v>
      </c>
      <c r="H33" s="12">
        <f>SUM(H34+H35+H36+H37+H38)</f>
        <v>1E-3</v>
      </c>
      <c r="I33" s="47">
        <f>SUM(I34+I35+I36+I37+I38)</f>
        <v>6274.7000699999999</v>
      </c>
      <c r="J33" s="12">
        <f>SUM(J34+J35+J36+J37+J38)</f>
        <v>18750.675000000003</v>
      </c>
      <c r="K33" s="47">
        <f>SUM(K34+K35+K36+K37+K38)</f>
        <v>0</v>
      </c>
      <c r="L33" s="12"/>
    </row>
    <row r="34" spans="1:12" s="23" customFormat="1" ht="21" customHeight="1" x14ac:dyDescent="0.25">
      <c r="A34" s="99"/>
      <c r="B34" s="73"/>
      <c r="C34" s="94"/>
      <c r="D34" s="108"/>
      <c r="E34" s="5" t="s">
        <v>3</v>
      </c>
      <c r="F34" s="12">
        <f>SUM(H34+I34+J34+K34)</f>
        <v>0</v>
      </c>
      <c r="G34" s="25"/>
      <c r="H34" s="12">
        <v>0</v>
      </c>
      <c r="I34" s="47">
        <v>0</v>
      </c>
      <c r="J34" s="12">
        <v>0</v>
      </c>
      <c r="K34" s="47">
        <v>0</v>
      </c>
      <c r="L34" s="12"/>
    </row>
    <row r="35" spans="1:12" s="23" customFormat="1" ht="21" customHeight="1" x14ac:dyDescent="0.25">
      <c r="A35" s="99"/>
      <c r="B35" s="73"/>
      <c r="C35" s="94"/>
      <c r="D35" s="108"/>
      <c r="E35" s="6" t="s">
        <v>76</v>
      </c>
      <c r="F35" s="12">
        <f>SUM(H35+I35+J35+K35)</f>
        <v>0</v>
      </c>
      <c r="G35" s="25"/>
      <c r="H35" s="12">
        <v>0</v>
      </c>
      <c r="I35" s="47">
        <v>0</v>
      </c>
      <c r="J35" s="12">
        <v>0</v>
      </c>
      <c r="K35" s="47">
        <v>0</v>
      </c>
      <c r="L35" s="12"/>
    </row>
    <row r="36" spans="1:12" s="23" customFormat="1" ht="21" customHeight="1" x14ac:dyDescent="0.25">
      <c r="A36" s="99"/>
      <c r="B36" s="73"/>
      <c r="C36" s="94"/>
      <c r="D36" s="108"/>
      <c r="E36" s="5" t="s">
        <v>4</v>
      </c>
      <c r="F36" s="12">
        <f>SUM(H36+I36+J36+K36)</f>
        <v>0</v>
      </c>
      <c r="G36" s="25"/>
      <c r="H36" s="12">
        <v>0</v>
      </c>
      <c r="I36" s="47">
        <v>0</v>
      </c>
      <c r="J36" s="12">
        <v>0</v>
      </c>
      <c r="K36" s="47">
        <v>0</v>
      </c>
      <c r="L36" s="12"/>
    </row>
    <row r="37" spans="1:12" s="23" customFormat="1" ht="21" customHeight="1" x14ac:dyDescent="0.25">
      <c r="A37" s="99"/>
      <c r="B37" s="73"/>
      <c r="C37" s="94"/>
      <c r="D37" s="108"/>
      <c r="E37" s="5" t="s">
        <v>5</v>
      </c>
      <c r="F37" s="12">
        <f>SUM(H37+I37+J37+K37)</f>
        <v>25025.376070000002</v>
      </c>
      <c r="G37" s="25">
        <v>0</v>
      </c>
      <c r="H37" s="12">
        <v>1E-3</v>
      </c>
      <c r="I37" s="47">
        <v>6274.7000699999999</v>
      </c>
      <c r="J37" s="12">
        <f>16667.26667+2083.40833</f>
        <v>18750.675000000003</v>
      </c>
      <c r="K37" s="47">
        <v>0</v>
      </c>
      <c r="L37" s="12"/>
    </row>
    <row r="38" spans="1:12" s="23" customFormat="1" ht="21" customHeight="1" x14ac:dyDescent="0.25">
      <c r="A38" s="99"/>
      <c r="B38" s="73"/>
      <c r="C38" s="95"/>
      <c r="D38" s="109"/>
      <c r="E38" s="5" t="s">
        <v>6</v>
      </c>
      <c r="F38" s="12">
        <f>SUM(H38+I38+J38+K38)</f>
        <v>0</v>
      </c>
      <c r="G38" s="25"/>
      <c r="H38" s="12">
        <v>0</v>
      </c>
      <c r="I38" s="47">
        <v>0</v>
      </c>
      <c r="J38" s="12">
        <v>0</v>
      </c>
      <c r="K38" s="47">
        <v>0</v>
      </c>
      <c r="L38" s="12"/>
    </row>
    <row r="39" spans="1:12" s="23" customFormat="1" ht="21" customHeight="1" x14ac:dyDescent="0.25">
      <c r="A39" s="72" t="s">
        <v>81</v>
      </c>
      <c r="B39" s="73" t="s">
        <v>114</v>
      </c>
      <c r="C39" s="93" t="s">
        <v>83</v>
      </c>
      <c r="D39" s="107" t="s">
        <v>13</v>
      </c>
      <c r="E39" s="5" t="s">
        <v>2</v>
      </c>
      <c r="F39" s="12">
        <f>SUM(F40+F41+F42+F43+F44)</f>
        <v>1405432.7100000002</v>
      </c>
      <c r="G39" s="25">
        <f t="shared" ref="G39" si="10">SUM(G40:G44)</f>
        <v>0</v>
      </c>
      <c r="H39" s="12">
        <f>SUM(H40+H41+H42+H43+H44)</f>
        <v>1350000</v>
      </c>
      <c r="I39" s="47">
        <f>SUM(I40+I41+I42+I43+I44)</f>
        <v>55432.71</v>
      </c>
      <c r="J39" s="12">
        <f>SUM(J40+J41+J42+J43+J44)</f>
        <v>0</v>
      </c>
      <c r="K39" s="47">
        <f>SUM(K40+K41+K42+K43+K44)</f>
        <v>0</v>
      </c>
      <c r="L39" s="12"/>
    </row>
    <row r="40" spans="1:12" s="23" customFormat="1" ht="21" customHeight="1" x14ac:dyDescent="0.25">
      <c r="A40" s="99"/>
      <c r="B40" s="73"/>
      <c r="C40" s="94"/>
      <c r="D40" s="108"/>
      <c r="E40" s="5" t="s">
        <v>3</v>
      </c>
      <c r="F40" s="12">
        <f>SUM(H40+I40+J40+K40)</f>
        <v>0</v>
      </c>
      <c r="G40" s="25"/>
      <c r="H40" s="12">
        <v>0</v>
      </c>
      <c r="I40" s="47">
        <v>0</v>
      </c>
      <c r="J40" s="12">
        <v>0</v>
      </c>
      <c r="K40" s="47">
        <v>0</v>
      </c>
      <c r="L40" s="12"/>
    </row>
    <row r="41" spans="1:12" s="23" customFormat="1" ht="21" customHeight="1" x14ac:dyDescent="0.25">
      <c r="A41" s="99"/>
      <c r="B41" s="73"/>
      <c r="C41" s="94"/>
      <c r="D41" s="108"/>
      <c r="E41" s="6" t="s">
        <v>76</v>
      </c>
      <c r="F41" s="12">
        <f>SUM(H41+I41+J41+K41)</f>
        <v>1405377.2772900001</v>
      </c>
      <c r="G41" s="25"/>
      <c r="H41" s="12">
        <v>1350000</v>
      </c>
      <c r="I41" s="47">
        <f>55432.71-55.43271</f>
        <v>55377.277289999998</v>
      </c>
      <c r="J41" s="12">
        <v>0</v>
      </c>
      <c r="K41" s="47">
        <v>0</v>
      </c>
      <c r="L41" s="12"/>
    </row>
    <row r="42" spans="1:12" s="23" customFormat="1" ht="21" customHeight="1" x14ac:dyDescent="0.25">
      <c r="A42" s="99"/>
      <c r="B42" s="73"/>
      <c r="C42" s="94"/>
      <c r="D42" s="108"/>
      <c r="E42" s="5" t="s">
        <v>4</v>
      </c>
      <c r="F42" s="12">
        <f>SUM(H42+I42+J42+K42)</f>
        <v>0</v>
      </c>
      <c r="G42" s="25"/>
      <c r="H42" s="12">
        <v>0</v>
      </c>
      <c r="I42" s="47">
        <v>0</v>
      </c>
      <c r="J42" s="12">
        <v>0</v>
      </c>
      <c r="K42" s="47">
        <v>0</v>
      </c>
      <c r="L42" s="12"/>
    </row>
    <row r="43" spans="1:12" s="23" customFormat="1" ht="21" customHeight="1" x14ac:dyDescent="0.25">
      <c r="A43" s="99"/>
      <c r="B43" s="73"/>
      <c r="C43" s="94"/>
      <c r="D43" s="108"/>
      <c r="E43" s="5" t="s">
        <v>5</v>
      </c>
      <c r="F43" s="12">
        <f>SUM(H43+I43+J43+K43)</f>
        <v>55.43271</v>
      </c>
      <c r="G43" s="25">
        <v>0</v>
      </c>
      <c r="H43" s="12">
        <v>0</v>
      </c>
      <c r="I43" s="47">
        <f>55.43271</f>
        <v>55.43271</v>
      </c>
      <c r="J43" s="12">
        <v>0</v>
      </c>
      <c r="K43" s="47">
        <v>0</v>
      </c>
      <c r="L43" s="12"/>
    </row>
    <row r="44" spans="1:12" s="23" customFormat="1" ht="21" customHeight="1" x14ac:dyDescent="0.25">
      <c r="A44" s="99"/>
      <c r="B44" s="73"/>
      <c r="C44" s="95"/>
      <c r="D44" s="109"/>
      <c r="E44" s="5" t="s">
        <v>6</v>
      </c>
      <c r="F44" s="12">
        <f>SUM(H44+I44+J44+K44)</f>
        <v>0</v>
      </c>
      <c r="G44" s="25"/>
      <c r="H44" s="12">
        <v>0</v>
      </c>
      <c r="I44" s="47">
        <v>0</v>
      </c>
      <c r="J44" s="12">
        <v>0</v>
      </c>
      <c r="K44" s="47">
        <v>0</v>
      </c>
      <c r="L44" s="12"/>
    </row>
    <row r="45" spans="1:12" s="23" customFormat="1" ht="21" customHeight="1" x14ac:dyDescent="0.25">
      <c r="A45" s="72" t="s">
        <v>92</v>
      </c>
      <c r="B45" s="101" t="s">
        <v>90</v>
      </c>
      <c r="C45" s="93">
        <v>2021</v>
      </c>
      <c r="D45" s="107" t="s">
        <v>91</v>
      </c>
      <c r="E45" s="5" t="s">
        <v>2</v>
      </c>
      <c r="F45" s="12">
        <f>SUM(F46+F47+F48+F49+F50)</f>
        <v>55843.381869999997</v>
      </c>
      <c r="G45" s="12">
        <f t="shared" ref="G45" si="11">SUM(G46:G50)</f>
        <v>0</v>
      </c>
      <c r="H45" s="12">
        <f>SUM(H46+H47+H48+H49+H50)</f>
        <v>55843.381869999997</v>
      </c>
      <c r="I45" s="47">
        <f>SUM(I46+I47+I48+I49+I50)</f>
        <v>0</v>
      </c>
      <c r="J45" s="12">
        <f>SUM(J46+J47+J48+J49+J50)</f>
        <v>0</v>
      </c>
      <c r="K45" s="47">
        <f>SUM(K46+K47+K48+K49+K50)</f>
        <v>0</v>
      </c>
      <c r="L45" s="12"/>
    </row>
    <row r="46" spans="1:12" s="23" customFormat="1" ht="21" customHeight="1" x14ac:dyDescent="0.25">
      <c r="A46" s="72"/>
      <c r="B46" s="102"/>
      <c r="C46" s="94"/>
      <c r="D46" s="108"/>
      <c r="E46" s="5" t="s">
        <v>3</v>
      </c>
      <c r="F46" s="12">
        <f>SUM(H46+I46+J46+K46)</f>
        <v>55843.381869999997</v>
      </c>
      <c r="G46" s="25"/>
      <c r="H46" s="12">
        <v>55843.381869999997</v>
      </c>
      <c r="I46" s="47">
        <v>0</v>
      </c>
      <c r="J46" s="12">
        <v>0</v>
      </c>
      <c r="K46" s="47">
        <v>0</v>
      </c>
      <c r="L46" s="12"/>
    </row>
    <row r="47" spans="1:12" s="23" customFormat="1" ht="21" customHeight="1" x14ac:dyDescent="0.25">
      <c r="A47" s="72"/>
      <c r="B47" s="102"/>
      <c r="C47" s="94"/>
      <c r="D47" s="108"/>
      <c r="E47" s="6" t="s">
        <v>76</v>
      </c>
      <c r="F47" s="12">
        <f>SUM(H47+I47+J47+K47)</f>
        <v>0</v>
      </c>
      <c r="G47" s="25"/>
      <c r="H47" s="12">
        <v>0</v>
      </c>
      <c r="I47" s="47">
        <v>0</v>
      </c>
      <c r="J47" s="12">
        <v>0</v>
      </c>
      <c r="K47" s="47">
        <v>0</v>
      </c>
      <c r="L47" s="12"/>
    </row>
    <row r="48" spans="1:12" s="23" customFormat="1" ht="21" customHeight="1" x14ac:dyDescent="0.25">
      <c r="A48" s="72"/>
      <c r="B48" s="102"/>
      <c r="C48" s="94"/>
      <c r="D48" s="108"/>
      <c r="E48" s="5" t="s">
        <v>4</v>
      </c>
      <c r="F48" s="12">
        <f>SUM(H48+I48+J48+K48)</f>
        <v>0</v>
      </c>
      <c r="G48" s="25"/>
      <c r="H48" s="12">
        <v>0</v>
      </c>
      <c r="I48" s="47">
        <v>0</v>
      </c>
      <c r="J48" s="12">
        <v>0</v>
      </c>
      <c r="K48" s="47">
        <v>0</v>
      </c>
      <c r="L48" s="12"/>
    </row>
    <row r="49" spans="1:12" s="23" customFormat="1" ht="21" customHeight="1" x14ac:dyDescent="0.25">
      <c r="A49" s="72"/>
      <c r="B49" s="102"/>
      <c r="C49" s="94"/>
      <c r="D49" s="108"/>
      <c r="E49" s="5" t="s">
        <v>5</v>
      </c>
      <c r="F49" s="12">
        <f>SUM(H49+I49+J49+K49)</f>
        <v>0</v>
      </c>
      <c r="G49" s="25"/>
      <c r="H49" s="12">
        <v>0</v>
      </c>
      <c r="I49" s="47">
        <v>0</v>
      </c>
      <c r="J49" s="12">
        <v>0</v>
      </c>
      <c r="K49" s="47">
        <v>0</v>
      </c>
      <c r="L49" s="12"/>
    </row>
    <row r="50" spans="1:12" s="23" customFormat="1" ht="21" customHeight="1" x14ac:dyDescent="0.25">
      <c r="A50" s="72"/>
      <c r="B50" s="103"/>
      <c r="C50" s="95"/>
      <c r="D50" s="109"/>
      <c r="E50" s="5" t="s">
        <v>6</v>
      </c>
      <c r="F50" s="12">
        <f>SUM(H50+I50+J50+K50)</f>
        <v>0</v>
      </c>
      <c r="G50" s="25"/>
      <c r="H50" s="12">
        <v>0</v>
      </c>
      <c r="I50" s="47">
        <v>0</v>
      </c>
      <c r="J50" s="12">
        <v>0</v>
      </c>
      <c r="K50" s="47">
        <v>0</v>
      </c>
      <c r="L50" s="12"/>
    </row>
    <row r="51" spans="1:12" s="23" customFormat="1" ht="21" customHeight="1" x14ac:dyDescent="0.25">
      <c r="A51" s="79" t="s">
        <v>68</v>
      </c>
      <c r="B51" s="92" t="s">
        <v>69</v>
      </c>
      <c r="C51" s="63" t="s">
        <v>85</v>
      </c>
      <c r="D51" s="81" t="s">
        <v>38</v>
      </c>
      <c r="E51" s="3" t="s">
        <v>2</v>
      </c>
      <c r="F51" s="11">
        <f>SUM(F52+F53+F54+F55+F56)</f>
        <v>1172244.5880919499</v>
      </c>
      <c r="G51" s="11">
        <f t="shared" ref="G51" si="12">SUM(G52:G56)</f>
        <v>0</v>
      </c>
      <c r="H51" s="11">
        <f>SUM(H52+H53+H54+H55+H56)</f>
        <v>159450.90690195002</v>
      </c>
      <c r="I51" s="46">
        <f>SUM(I52+I53+I54+I55+I56)</f>
        <v>547499.07071</v>
      </c>
      <c r="J51" s="11">
        <f>SUM(J52+J53+J54+J55+J56)</f>
        <v>261897.72649</v>
      </c>
      <c r="K51" s="46">
        <f>SUM(K52+K53+K54+K55+K56)</f>
        <v>203396.88399</v>
      </c>
      <c r="L51" s="11"/>
    </row>
    <row r="52" spans="1:12" s="23" customFormat="1" ht="21" customHeight="1" x14ac:dyDescent="0.25">
      <c r="A52" s="79"/>
      <c r="B52" s="92"/>
      <c r="C52" s="64"/>
      <c r="D52" s="81"/>
      <c r="E52" s="3" t="s">
        <v>3</v>
      </c>
      <c r="F52" s="11">
        <f>SUM(H52+I52+J52+K52)</f>
        <v>0</v>
      </c>
      <c r="G52" s="24"/>
      <c r="H52" s="11">
        <f>SUM(H58+H94+H100+H124)</f>
        <v>0</v>
      </c>
      <c r="I52" s="46">
        <f>SUM(I58+I94+I100+I124)</f>
        <v>0</v>
      </c>
      <c r="J52" s="11">
        <f>SUM(J58+J94+J100+J124)</f>
        <v>0</v>
      </c>
      <c r="K52" s="46">
        <f>SUM(K58+K94+K100+K124)</f>
        <v>0</v>
      </c>
      <c r="L52" s="11"/>
    </row>
    <row r="53" spans="1:12" s="23" customFormat="1" ht="21" customHeight="1" x14ac:dyDescent="0.25">
      <c r="A53" s="79"/>
      <c r="B53" s="92"/>
      <c r="C53" s="64"/>
      <c r="D53" s="81"/>
      <c r="E53" s="4" t="s">
        <v>76</v>
      </c>
      <c r="F53" s="11">
        <f>SUM(H53+I53+J53+K53)</f>
        <v>0</v>
      </c>
      <c r="G53" s="24"/>
      <c r="H53" s="11">
        <f>SUM(H59+H95+H101+H125)</f>
        <v>0</v>
      </c>
      <c r="I53" s="46">
        <f>SUM(I95+I101+I125)</f>
        <v>0</v>
      </c>
      <c r="J53" s="11">
        <f>SUM(J59+J95+J101+J125)</f>
        <v>0</v>
      </c>
      <c r="K53" s="46">
        <f>SUM(K59+K95+K101+K125)</f>
        <v>0</v>
      </c>
      <c r="L53" s="11"/>
    </row>
    <row r="54" spans="1:12" s="23" customFormat="1" ht="21" customHeight="1" x14ac:dyDescent="0.25">
      <c r="A54" s="79"/>
      <c r="B54" s="92"/>
      <c r="C54" s="64"/>
      <c r="D54" s="81"/>
      <c r="E54" s="3" t="s">
        <v>4</v>
      </c>
      <c r="F54" s="11">
        <f>SUM(H54+I54+J54+K54)</f>
        <v>72953.805500000017</v>
      </c>
      <c r="G54" s="24"/>
      <c r="H54" s="11">
        <f>SUM(H60+H96+H102+H126)</f>
        <v>1855.68</v>
      </c>
      <c r="I54" s="46">
        <f t="shared" ref="I54:J56" si="13">SUM(I60+I96+I102+I126)</f>
        <v>1853.172</v>
      </c>
      <c r="J54" s="11">
        <f t="shared" si="13"/>
        <v>67391.781500000012</v>
      </c>
      <c r="K54" s="46">
        <f>SUM(K60+K96+K101+K126)</f>
        <v>1853.172</v>
      </c>
      <c r="L54" s="11"/>
    </row>
    <row r="55" spans="1:12" s="23" customFormat="1" ht="21" customHeight="1" x14ac:dyDescent="0.25">
      <c r="A55" s="79"/>
      <c r="B55" s="92"/>
      <c r="C55" s="64"/>
      <c r="D55" s="81"/>
      <c r="E55" s="3" t="s">
        <v>5</v>
      </c>
      <c r="F55" s="11">
        <f>SUM(H55+I55+J55+K55)</f>
        <v>1099290.7825919499</v>
      </c>
      <c r="G55" s="24"/>
      <c r="H55" s="11">
        <f>SUM(H61+H97+H103+H127)</f>
        <v>157595.22690195002</v>
      </c>
      <c r="I55" s="46">
        <f t="shared" si="13"/>
        <v>545645.89870999998</v>
      </c>
      <c r="J55" s="11">
        <f t="shared" si="13"/>
        <v>194505.94498999999</v>
      </c>
      <c r="K55" s="46">
        <f>SUM(K61+K97+K103+K127)</f>
        <v>201543.71199000001</v>
      </c>
      <c r="L55" s="11"/>
    </row>
    <row r="56" spans="1:12" s="23" customFormat="1" ht="21" customHeight="1" x14ac:dyDescent="0.25">
      <c r="A56" s="79"/>
      <c r="B56" s="92"/>
      <c r="C56" s="65"/>
      <c r="D56" s="81"/>
      <c r="E56" s="3" t="s">
        <v>6</v>
      </c>
      <c r="F56" s="11">
        <f>SUM(H56+I56+J56+K56)</f>
        <v>0</v>
      </c>
      <c r="G56" s="24"/>
      <c r="H56" s="11">
        <f>SUM(H62+H98+H104+H128)</f>
        <v>0</v>
      </c>
      <c r="I56" s="46">
        <f t="shared" si="13"/>
        <v>0</v>
      </c>
      <c r="J56" s="11">
        <f t="shared" si="13"/>
        <v>0</v>
      </c>
      <c r="K56" s="46">
        <f>SUM(K62+K98+K104+K128)</f>
        <v>0</v>
      </c>
      <c r="L56" s="11"/>
    </row>
    <row r="57" spans="1:12" s="23" customFormat="1" ht="21" customHeight="1" x14ac:dyDescent="0.25">
      <c r="A57" s="72" t="s">
        <v>21</v>
      </c>
      <c r="B57" s="73" t="s">
        <v>35</v>
      </c>
      <c r="C57" s="93" t="s">
        <v>85</v>
      </c>
      <c r="D57" s="82" t="s">
        <v>38</v>
      </c>
      <c r="E57" s="5" t="s">
        <v>2</v>
      </c>
      <c r="F57" s="12">
        <f>SUM(F58+F59+F60+F61+F62)</f>
        <v>232050.25975999999</v>
      </c>
      <c r="G57" s="25">
        <f t="shared" ref="G57" si="14">SUM(G58:G62)</f>
        <v>0</v>
      </c>
      <c r="H57" s="12">
        <f>SUM(H58+H59+H60+H61+H62)</f>
        <v>79328.226159999991</v>
      </c>
      <c r="I57" s="47">
        <f>SUM(I58+I59+I60+I61+I62)</f>
        <v>122314.8361</v>
      </c>
      <c r="J57" s="12">
        <f>SUM(J58+J59+J60+J61+J62)</f>
        <v>13478.898500000001</v>
      </c>
      <c r="K57" s="47">
        <f>SUM(K58+K59+K60+K61+K62)</f>
        <v>16928.298999999999</v>
      </c>
      <c r="L57" s="12"/>
    </row>
    <row r="58" spans="1:12" s="23" customFormat="1" ht="21" customHeight="1" x14ac:dyDescent="0.25">
      <c r="A58" s="72"/>
      <c r="B58" s="73"/>
      <c r="C58" s="94"/>
      <c r="D58" s="82"/>
      <c r="E58" s="5" t="s">
        <v>3</v>
      </c>
      <c r="F58" s="12">
        <f>SUM(H58+I58+J58+K58)</f>
        <v>0</v>
      </c>
      <c r="G58" s="25"/>
      <c r="H58" s="12">
        <f t="shared" ref="H58:K62" si="15">SUM(H64+H70+H76+H82+H88)</f>
        <v>0</v>
      </c>
      <c r="I58" s="47">
        <f t="shared" si="15"/>
        <v>0</v>
      </c>
      <c r="J58" s="12">
        <f t="shared" si="15"/>
        <v>0</v>
      </c>
      <c r="K58" s="47">
        <f t="shared" si="15"/>
        <v>0</v>
      </c>
      <c r="L58" s="12"/>
    </row>
    <row r="59" spans="1:12" s="23" customFormat="1" ht="21" customHeight="1" x14ac:dyDescent="0.25">
      <c r="A59" s="72"/>
      <c r="B59" s="73"/>
      <c r="C59" s="94"/>
      <c r="D59" s="82"/>
      <c r="E59" s="6" t="s">
        <v>76</v>
      </c>
      <c r="F59" s="12">
        <f>SUM(H59+I59+J59+K59)</f>
        <v>69363.751999999993</v>
      </c>
      <c r="G59" s="25"/>
      <c r="H59" s="12">
        <f t="shared" si="15"/>
        <v>0</v>
      </c>
      <c r="I59" s="47">
        <f t="shared" si="15"/>
        <v>69363.751999999993</v>
      </c>
      <c r="J59" s="12">
        <f t="shared" si="15"/>
        <v>0</v>
      </c>
      <c r="K59" s="47">
        <f t="shared" si="15"/>
        <v>0</v>
      </c>
      <c r="L59" s="12"/>
    </row>
    <row r="60" spans="1:12" s="23" customFormat="1" ht="23.25" customHeight="1" x14ac:dyDescent="0.25">
      <c r="A60" s="72"/>
      <c r="B60" s="73"/>
      <c r="C60" s="94"/>
      <c r="D60" s="82"/>
      <c r="E60" s="5" t="s">
        <v>4</v>
      </c>
      <c r="F60" s="12">
        <f>SUM(H60+I60+J60+K60)</f>
        <v>7415.1959999999999</v>
      </c>
      <c r="G60" s="25"/>
      <c r="H60" s="12">
        <f t="shared" si="15"/>
        <v>1855.68</v>
      </c>
      <c r="I60" s="47">
        <f t="shared" si="15"/>
        <v>1853.172</v>
      </c>
      <c r="J60" s="12">
        <f t="shared" si="15"/>
        <v>1853.172</v>
      </c>
      <c r="K60" s="47">
        <f t="shared" si="15"/>
        <v>1853.172</v>
      </c>
      <c r="L60" s="12"/>
    </row>
    <row r="61" spans="1:12" s="23" customFormat="1" ht="21" customHeight="1" x14ac:dyDescent="0.25">
      <c r="A61" s="72"/>
      <c r="B61" s="73"/>
      <c r="C61" s="94"/>
      <c r="D61" s="82"/>
      <c r="E61" s="5" t="s">
        <v>5</v>
      </c>
      <c r="F61" s="12">
        <f>SUM(H61+I61+J61+K61)</f>
        <v>155271.31176000001</v>
      </c>
      <c r="G61" s="25"/>
      <c r="H61" s="12">
        <f t="shared" si="15"/>
        <v>77472.546159999998</v>
      </c>
      <c r="I61" s="47">
        <f t="shared" si="15"/>
        <v>51097.912100000001</v>
      </c>
      <c r="J61" s="12">
        <f t="shared" si="15"/>
        <v>11625.726500000001</v>
      </c>
      <c r="K61" s="47">
        <f t="shared" si="15"/>
        <v>15075.127</v>
      </c>
      <c r="L61" s="12"/>
    </row>
    <row r="62" spans="1:12" s="23" customFormat="1" ht="27.75" customHeight="1" x14ac:dyDescent="0.25">
      <c r="A62" s="72"/>
      <c r="B62" s="73"/>
      <c r="C62" s="95"/>
      <c r="D62" s="82"/>
      <c r="E62" s="5" t="s">
        <v>6</v>
      </c>
      <c r="F62" s="12">
        <f>SUM(H62+I62+J62+K62)</f>
        <v>0</v>
      </c>
      <c r="G62" s="25"/>
      <c r="H62" s="12">
        <f t="shared" si="15"/>
        <v>0</v>
      </c>
      <c r="I62" s="47">
        <f t="shared" si="15"/>
        <v>0</v>
      </c>
      <c r="J62" s="12">
        <f t="shared" si="15"/>
        <v>0</v>
      </c>
      <c r="K62" s="47">
        <f t="shared" si="15"/>
        <v>0</v>
      </c>
      <c r="L62" s="12"/>
    </row>
    <row r="63" spans="1:12" s="23" customFormat="1" ht="21" customHeight="1" x14ac:dyDescent="0.25">
      <c r="A63" s="53" t="s">
        <v>22</v>
      </c>
      <c r="B63" s="75" t="s">
        <v>84</v>
      </c>
      <c r="C63" s="60" t="s">
        <v>115</v>
      </c>
      <c r="D63" s="74" t="s">
        <v>38</v>
      </c>
      <c r="E63" s="3" t="s">
        <v>2</v>
      </c>
      <c r="F63" s="13">
        <f>SUM(F64+F65+F66+F67+F68)</f>
        <v>64237.299950000001</v>
      </c>
      <c r="G63" s="26">
        <f t="shared" ref="G63" si="16">SUM(G64:G68)</f>
        <v>0</v>
      </c>
      <c r="H63" s="13">
        <f>SUM(H64+H65+H66+H67+H68)</f>
        <v>49841.487760000004</v>
      </c>
      <c r="I63" s="48">
        <f>SUM(I64+I65+I66+I67+I68)</f>
        <v>6368.4981900000002</v>
      </c>
      <c r="J63" s="13">
        <f>SUM(J64+J65+J66+J67+J68)</f>
        <v>4013.6570000000002</v>
      </c>
      <c r="K63" s="48">
        <f>SUM(K64+K65+K66+K67+K68)</f>
        <v>4013.6570000000002</v>
      </c>
      <c r="L63" s="13"/>
    </row>
    <row r="64" spans="1:12" s="23" customFormat="1" ht="21" customHeight="1" x14ac:dyDescent="0.25">
      <c r="A64" s="53"/>
      <c r="B64" s="75"/>
      <c r="C64" s="61"/>
      <c r="D64" s="74"/>
      <c r="E64" s="7" t="s">
        <v>3</v>
      </c>
      <c r="F64" s="13">
        <f>SUM(H64+I64+J64+K64)</f>
        <v>0</v>
      </c>
      <c r="G64" s="26"/>
      <c r="H64" s="13">
        <v>0</v>
      </c>
      <c r="I64" s="48">
        <v>0</v>
      </c>
      <c r="J64" s="13">
        <v>0</v>
      </c>
      <c r="K64" s="48">
        <v>0</v>
      </c>
      <c r="L64" s="13"/>
    </row>
    <row r="65" spans="1:12" s="23" customFormat="1" ht="21" customHeight="1" x14ac:dyDescent="0.25">
      <c r="A65" s="53"/>
      <c r="B65" s="75"/>
      <c r="C65" s="61"/>
      <c r="D65" s="74"/>
      <c r="E65" s="8" t="s">
        <v>76</v>
      </c>
      <c r="F65" s="13">
        <f>SUM(H65+I65+J65+K65)</f>
        <v>0</v>
      </c>
      <c r="G65" s="26"/>
      <c r="H65" s="13">
        <v>0</v>
      </c>
      <c r="I65" s="48">
        <v>0</v>
      </c>
      <c r="J65" s="13">
        <v>0</v>
      </c>
      <c r="K65" s="48">
        <v>0</v>
      </c>
      <c r="L65" s="13"/>
    </row>
    <row r="66" spans="1:12" s="23" customFormat="1" ht="21" customHeight="1" x14ac:dyDescent="0.25">
      <c r="A66" s="53"/>
      <c r="B66" s="75"/>
      <c r="C66" s="61"/>
      <c r="D66" s="74"/>
      <c r="E66" s="7" t="s">
        <v>4</v>
      </c>
      <c r="F66" s="13">
        <f>SUM(H66+I66+J66+K66)</f>
        <v>0</v>
      </c>
      <c r="G66" s="26"/>
      <c r="H66" s="13">
        <v>0</v>
      </c>
      <c r="I66" s="48">
        <v>0</v>
      </c>
      <c r="J66" s="13">
        <v>0</v>
      </c>
      <c r="K66" s="48">
        <v>0</v>
      </c>
      <c r="L66" s="13"/>
    </row>
    <row r="67" spans="1:12" s="23" customFormat="1" ht="21" customHeight="1" x14ac:dyDescent="0.25">
      <c r="A67" s="53"/>
      <c r="B67" s="75"/>
      <c r="C67" s="61"/>
      <c r="D67" s="74"/>
      <c r="E67" s="7" t="s">
        <v>5</v>
      </c>
      <c r="F67" s="13">
        <f>SUM(H67+I67+J67+K67)</f>
        <v>64237.299950000001</v>
      </c>
      <c r="G67" s="26"/>
      <c r="H67" s="13">
        <f>1600+4500+31379.15533+1945.6+12800+1142.752+9456.22043-12800-182.24</f>
        <v>49841.487760000004</v>
      </c>
      <c r="I67" s="48">
        <v>6368.4981900000002</v>
      </c>
      <c r="J67" s="13">
        <f>3313.657+700</f>
        <v>4013.6570000000002</v>
      </c>
      <c r="K67" s="48">
        <f>3313.657+700</f>
        <v>4013.6570000000002</v>
      </c>
      <c r="L67" s="13"/>
    </row>
    <row r="68" spans="1:12" s="23" customFormat="1" ht="21" customHeight="1" x14ac:dyDescent="0.25">
      <c r="A68" s="53"/>
      <c r="B68" s="75"/>
      <c r="C68" s="62"/>
      <c r="D68" s="74"/>
      <c r="E68" s="7" t="s">
        <v>6</v>
      </c>
      <c r="F68" s="13">
        <f>SUM(H68+I68+J68+K68)</f>
        <v>0</v>
      </c>
      <c r="G68" s="26"/>
      <c r="H68" s="13">
        <v>0</v>
      </c>
      <c r="I68" s="48">
        <v>0</v>
      </c>
      <c r="J68" s="13">
        <v>0</v>
      </c>
      <c r="K68" s="48">
        <v>0</v>
      </c>
      <c r="L68" s="13"/>
    </row>
    <row r="69" spans="1:12" s="23" customFormat="1" ht="21" customHeight="1" x14ac:dyDescent="0.25">
      <c r="A69" s="53" t="s">
        <v>24</v>
      </c>
      <c r="B69" s="75" t="s">
        <v>112</v>
      </c>
      <c r="C69" s="60" t="s">
        <v>83</v>
      </c>
      <c r="D69" s="74" t="s">
        <v>13</v>
      </c>
      <c r="E69" s="3" t="s">
        <v>2</v>
      </c>
      <c r="F69" s="13">
        <f>SUM(F70+F71+F72+F73+F74)</f>
        <v>69433.185189999989</v>
      </c>
      <c r="G69" s="26">
        <f t="shared" ref="G69" si="17">SUM(G70:G74)</f>
        <v>0</v>
      </c>
      <c r="H69" s="13">
        <f>SUM(H70+H71+H72+H73+H74)</f>
        <v>0</v>
      </c>
      <c r="I69" s="48">
        <f>SUM(I70+I71+I72+I73+I74)</f>
        <v>69433.185189999989</v>
      </c>
      <c r="J69" s="13">
        <f>SUM(J70+J71+J72+J73+J74)</f>
        <v>0</v>
      </c>
      <c r="K69" s="48">
        <f>SUM(K70+K71+K72+K73+K74)</f>
        <v>0</v>
      </c>
      <c r="L69" s="13"/>
    </row>
    <row r="70" spans="1:12" s="23" customFormat="1" ht="21" customHeight="1" x14ac:dyDescent="0.25">
      <c r="A70" s="53"/>
      <c r="B70" s="75"/>
      <c r="C70" s="61"/>
      <c r="D70" s="74"/>
      <c r="E70" s="7" t="s">
        <v>3</v>
      </c>
      <c r="F70" s="13">
        <f>SUM(H70+I70+J70+K70)</f>
        <v>0</v>
      </c>
      <c r="G70" s="26"/>
      <c r="H70" s="13">
        <v>0</v>
      </c>
      <c r="I70" s="48">
        <v>0</v>
      </c>
      <c r="J70" s="13">
        <v>0</v>
      </c>
      <c r="K70" s="48">
        <v>0</v>
      </c>
      <c r="L70" s="13"/>
    </row>
    <row r="71" spans="1:12" s="23" customFormat="1" ht="21" customHeight="1" x14ac:dyDescent="0.25">
      <c r="A71" s="53"/>
      <c r="B71" s="75"/>
      <c r="C71" s="61"/>
      <c r="D71" s="74"/>
      <c r="E71" s="8" t="s">
        <v>76</v>
      </c>
      <c r="F71" s="13">
        <f>SUM(H71+I71+J71+K71)</f>
        <v>69363.751999999993</v>
      </c>
      <c r="G71" s="26"/>
      <c r="H71" s="13">
        <v>0</v>
      </c>
      <c r="I71" s="48">
        <v>69363.751999999993</v>
      </c>
      <c r="J71" s="13">
        <v>0</v>
      </c>
      <c r="K71" s="48">
        <v>0</v>
      </c>
      <c r="L71" s="13"/>
    </row>
    <row r="72" spans="1:12" s="23" customFormat="1" ht="21" customHeight="1" x14ac:dyDescent="0.25">
      <c r="A72" s="53"/>
      <c r="B72" s="75"/>
      <c r="C72" s="61"/>
      <c r="D72" s="74"/>
      <c r="E72" s="7" t="s">
        <v>4</v>
      </c>
      <c r="F72" s="13">
        <f>SUM(H72+I72+J72+K72)</f>
        <v>0</v>
      </c>
      <c r="G72" s="26"/>
      <c r="H72" s="13">
        <v>0</v>
      </c>
      <c r="I72" s="48">
        <v>0</v>
      </c>
      <c r="J72" s="13">
        <v>0</v>
      </c>
      <c r="K72" s="48">
        <v>0</v>
      </c>
      <c r="L72" s="13"/>
    </row>
    <row r="73" spans="1:12" s="23" customFormat="1" ht="21" customHeight="1" x14ac:dyDescent="0.25">
      <c r="A73" s="53"/>
      <c r="B73" s="75"/>
      <c r="C73" s="61"/>
      <c r="D73" s="74"/>
      <c r="E73" s="7" t="s">
        <v>5</v>
      </c>
      <c r="F73" s="13">
        <f>SUM(H73+I73+J73+K73)</f>
        <v>69.433189999999996</v>
      </c>
      <c r="G73" s="26"/>
      <c r="H73" s="13">
        <v>0</v>
      </c>
      <c r="I73" s="48">
        <v>69.433189999999996</v>
      </c>
      <c r="J73" s="13">
        <v>0</v>
      </c>
      <c r="K73" s="48">
        <v>0</v>
      </c>
      <c r="L73" s="13"/>
    </row>
    <row r="74" spans="1:12" s="23" customFormat="1" ht="21" customHeight="1" x14ac:dyDescent="0.25">
      <c r="A74" s="53"/>
      <c r="B74" s="75"/>
      <c r="C74" s="62"/>
      <c r="D74" s="74"/>
      <c r="E74" s="7" t="s">
        <v>6</v>
      </c>
      <c r="F74" s="13">
        <f>SUM(H74+I74+J74+K74)</f>
        <v>0</v>
      </c>
      <c r="G74" s="26"/>
      <c r="H74" s="13">
        <v>0</v>
      </c>
      <c r="I74" s="48">
        <v>0</v>
      </c>
      <c r="J74" s="13">
        <v>0</v>
      </c>
      <c r="K74" s="48">
        <v>0</v>
      </c>
      <c r="L74" s="13"/>
    </row>
    <row r="75" spans="1:12" s="23" customFormat="1" ht="21" customHeight="1" x14ac:dyDescent="0.25">
      <c r="A75" s="53" t="s">
        <v>65</v>
      </c>
      <c r="B75" s="75" t="s">
        <v>23</v>
      </c>
      <c r="C75" s="60" t="s">
        <v>85</v>
      </c>
      <c r="D75" s="74" t="s">
        <v>13</v>
      </c>
      <c r="E75" s="3" t="s">
        <v>2</v>
      </c>
      <c r="F75" s="13">
        <f>SUM(F76+F77+F78+F79+F80)</f>
        <v>7559.4684000000007</v>
      </c>
      <c r="G75" s="26">
        <f t="shared" ref="G75" si="18">SUM(G76:G80)</f>
        <v>0</v>
      </c>
      <c r="H75" s="13">
        <f>SUM(H76+H77+H78+H79+H80)</f>
        <v>3405.0583999999999</v>
      </c>
      <c r="I75" s="48">
        <f>SUM(I76+I77+I78+I79+I80)</f>
        <v>2031.47</v>
      </c>
      <c r="J75" s="13">
        <f>SUM(J76+J77+J78+J79+J80)</f>
        <v>1061.47</v>
      </c>
      <c r="K75" s="48">
        <f>SUM(K76+K77+K78+K79+K80)</f>
        <v>1061.47</v>
      </c>
      <c r="L75" s="13"/>
    </row>
    <row r="76" spans="1:12" s="23" customFormat="1" ht="21" customHeight="1" x14ac:dyDescent="0.25">
      <c r="A76" s="53"/>
      <c r="B76" s="75"/>
      <c r="C76" s="61"/>
      <c r="D76" s="74"/>
      <c r="E76" s="7" t="s">
        <v>3</v>
      </c>
      <c r="F76" s="13">
        <f>SUM(H76+I76+J76+K76)</f>
        <v>0</v>
      </c>
      <c r="G76" s="26"/>
      <c r="H76" s="13">
        <v>0</v>
      </c>
      <c r="I76" s="48">
        <v>0</v>
      </c>
      <c r="J76" s="13">
        <v>0</v>
      </c>
      <c r="K76" s="48">
        <v>0</v>
      </c>
      <c r="L76" s="13"/>
    </row>
    <row r="77" spans="1:12" s="23" customFormat="1" ht="21" customHeight="1" x14ac:dyDescent="0.25">
      <c r="A77" s="53"/>
      <c r="B77" s="75"/>
      <c r="C77" s="61"/>
      <c r="D77" s="74"/>
      <c r="E77" s="8" t="s">
        <v>76</v>
      </c>
      <c r="F77" s="13">
        <f>SUM(H77+I77+J77+K77)</f>
        <v>0</v>
      </c>
      <c r="G77" s="26"/>
      <c r="H77" s="13">
        <v>0</v>
      </c>
      <c r="I77" s="48">
        <v>0</v>
      </c>
      <c r="J77" s="13">
        <v>0</v>
      </c>
      <c r="K77" s="48">
        <v>0</v>
      </c>
      <c r="L77" s="13"/>
    </row>
    <row r="78" spans="1:12" s="23" customFormat="1" ht="21" customHeight="1" x14ac:dyDescent="0.25">
      <c r="A78" s="53"/>
      <c r="B78" s="75"/>
      <c r="C78" s="61"/>
      <c r="D78" s="74"/>
      <c r="E78" s="7" t="s">
        <v>4</v>
      </c>
      <c r="F78" s="13">
        <f>SUM(H78+I78+J78+K78)</f>
        <v>0</v>
      </c>
      <c r="G78" s="26"/>
      <c r="H78" s="13">
        <v>0</v>
      </c>
      <c r="I78" s="48">
        <v>0</v>
      </c>
      <c r="J78" s="13">
        <v>0</v>
      </c>
      <c r="K78" s="48">
        <v>0</v>
      </c>
      <c r="L78" s="13"/>
    </row>
    <row r="79" spans="1:12" s="23" customFormat="1" ht="21" customHeight="1" x14ac:dyDescent="0.25">
      <c r="A79" s="53"/>
      <c r="B79" s="75"/>
      <c r="C79" s="61"/>
      <c r="D79" s="74"/>
      <c r="E79" s="7" t="s">
        <v>5</v>
      </c>
      <c r="F79" s="13">
        <f>SUM(H79+I79+J79+K79)</f>
        <v>7559.4684000000007</v>
      </c>
      <c r="G79" s="26"/>
      <c r="H79" s="13">
        <f>243.12+493.2384+3000-3000+2680-11.3</f>
        <v>3405.0583999999999</v>
      </c>
      <c r="I79" s="48">
        <f>1061.47+970</f>
        <v>2031.47</v>
      </c>
      <c r="J79" s="13">
        <f>1061.47</f>
        <v>1061.47</v>
      </c>
      <c r="K79" s="48">
        <f>1061.47</f>
        <v>1061.47</v>
      </c>
      <c r="L79" s="13"/>
    </row>
    <row r="80" spans="1:12" s="23" customFormat="1" ht="21" customHeight="1" x14ac:dyDescent="0.25">
      <c r="A80" s="53"/>
      <c r="B80" s="75"/>
      <c r="C80" s="62"/>
      <c r="D80" s="74"/>
      <c r="E80" s="7" t="s">
        <v>6</v>
      </c>
      <c r="F80" s="13">
        <f>SUM(H80+I80+J80+K80)</f>
        <v>0</v>
      </c>
      <c r="G80" s="26"/>
      <c r="H80" s="13">
        <v>0</v>
      </c>
      <c r="I80" s="48">
        <v>0</v>
      </c>
      <c r="J80" s="13">
        <v>0</v>
      </c>
      <c r="K80" s="48">
        <v>0</v>
      </c>
      <c r="L80" s="13"/>
    </row>
    <row r="81" spans="1:12" s="23" customFormat="1" ht="21" customHeight="1" x14ac:dyDescent="0.25">
      <c r="A81" s="53" t="s">
        <v>25</v>
      </c>
      <c r="B81" s="75" t="s">
        <v>42</v>
      </c>
      <c r="C81" s="60" t="s">
        <v>85</v>
      </c>
      <c r="D81" s="74" t="s">
        <v>13</v>
      </c>
      <c r="E81" s="3" t="s">
        <v>2</v>
      </c>
      <c r="F81" s="13">
        <f>SUM(F82+F83+F84+F85+F86)</f>
        <v>7415.1959999999999</v>
      </c>
      <c r="G81" s="26">
        <f t="shared" ref="G81" si="19">SUM(G82:G86)</f>
        <v>0</v>
      </c>
      <c r="H81" s="13">
        <f>SUM(H82+H83+H84+H85+H86)</f>
        <v>1855.68</v>
      </c>
      <c r="I81" s="48">
        <f>SUM(I82+I83+I84+I85+I86)</f>
        <v>1853.172</v>
      </c>
      <c r="J81" s="13">
        <f>SUM(J82+J83+J84+J85+J86)</f>
        <v>1853.172</v>
      </c>
      <c r="K81" s="48">
        <f>SUM(K82+K83+K84+K85+K86)</f>
        <v>1853.172</v>
      </c>
      <c r="L81" s="13"/>
    </row>
    <row r="82" spans="1:12" s="23" customFormat="1" ht="21" customHeight="1" x14ac:dyDescent="0.25">
      <c r="A82" s="53"/>
      <c r="B82" s="75"/>
      <c r="C82" s="61"/>
      <c r="D82" s="74"/>
      <c r="E82" s="7" t="s">
        <v>3</v>
      </c>
      <c r="F82" s="13">
        <f>SUM(H82+I82+J82+K82)</f>
        <v>0</v>
      </c>
      <c r="G82" s="26"/>
      <c r="H82" s="13">
        <v>0</v>
      </c>
      <c r="I82" s="48">
        <v>0</v>
      </c>
      <c r="J82" s="13">
        <v>0</v>
      </c>
      <c r="K82" s="48">
        <v>0</v>
      </c>
      <c r="L82" s="13"/>
    </row>
    <row r="83" spans="1:12" s="23" customFormat="1" ht="21" customHeight="1" x14ac:dyDescent="0.25">
      <c r="A83" s="53"/>
      <c r="B83" s="75"/>
      <c r="C83" s="61"/>
      <c r="D83" s="74"/>
      <c r="E83" s="8" t="s">
        <v>76</v>
      </c>
      <c r="F83" s="13">
        <f>SUM(H83+I83+J83+K83)</f>
        <v>0</v>
      </c>
      <c r="G83" s="26"/>
      <c r="H83" s="13">
        <v>0</v>
      </c>
      <c r="I83" s="48">
        <v>0</v>
      </c>
      <c r="J83" s="13">
        <v>0</v>
      </c>
      <c r="K83" s="48">
        <v>0</v>
      </c>
      <c r="L83" s="13"/>
    </row>
    <row r="84" spans="1:12" s="23" customFormat="1" ht="21" customHeight="1" x14ac:dyDescent="0.25">
      <c r="A84" s="53"/>
      <c r="B84" s="75"/>
      <c r="C84" s="61"/>
      <c r="D84" s="74"/>
      <c r="E84" s="7" t="s">
        <v>4</v>
      </c>
      <c r="F84" s="13">
        <f>SUM(H84+I84+J84+K84)</f>
        <v>7415.1959999999999</v>
      </c>
      <c r="G84" s="26"/>
      <c r="H84" s="13">
        <v>1855.68</v>
      </c>
      <c r="I84" s="48">
        <f>1853.172</f>
        <v>1853.172</v>
      </c>
      <c r="J84" s="13">
        <f>1853.172</f>
        <v>1853.172</v>
      </c>
      <c r="K84" s="48">
        <f>1853.172</f>
        <v>1853.172</v>
      </c>
      <c r="L84" s="13"/>
    </row>
    <row r="85" spans="1:12" s="23" customFormat="1" ht="21" customHeight="1" x14ac:dyDescent="0.25">
      <c r="A85" s="53"/>
      <c r="B85" s="75"/>
      <c r="C85" s="61"/>
      <c r="D85" s="74"/>
      <c r="E85" s="7" t="s">
        <v>5</v>
      </c>
      <c r="F85" s="13">
        <f>SUM(H85+I85+J85+K85)</f>
        <v>0</v>
      </c>
      <c r="G85" s="26"/>
      <c r="H85" s="13">
        <v>0</v>
      </c>
      <c r="I85" s="48">
        <v>0</v>
      </c>
      <c r="J85" s="13">
        <v>0</v>
      </c>
      <c r="K85" s="48">
        <v>0</v>
      </c>
      <c r="L85" s="13"/>
    </row>
    <row r="86" spans="1:12" s="23" customFormat="1" ht="21" customHeight="1" x14ac:dyDescent="0.25">
      <c r="A86" s="53"/>
      <c r="B86" s="75"/>
      <c r="C86" s="62"/>
      <c r="D86" s="74"/>
      <c r="E86" s="7" t="s">
        <v>6</v>
      </c>
      <c r="F86" s="13">
        <f>SUM(H86+I86+J86+K86)</f>
        <v>0</v>
      </c>
      <c r="G86" s="26"/>
      <c r="H86" s="13">
        <v>0</v>
      </c>
      <c r="I86" s="48">
        <v>0</v>
      </c>
      <c r="J86" s="13">
        <v>0</v>
      </c>
      <c r="K86" s="48">
        <v>0</v>
      </c>
      <c r="L86" s="13"/>
    </row>
    <row r="87" spans="1:12" s="23" customFormat="1" ht="21" customHeight="1" x14ac:dyDescent="0.25">
      <c r="A87" s="53" t="s">
        <v>113</v>
      </c>
      <c r="B87" s="75" t="s">
        <v>26</v>
      </c>
      <c r="C87" s="60" t="s">
        <v>85</v>
      </c>
      <c r="D87" s="74" t="s">
        <v>13</v>
      </c>
      <c r="E87" s="3" t="s">
        <v>2</v>
      </c>
      <c r="F87" s="13">
        <f>SUM(F88+F89+F90+F91+F92)</f>
        <v>83405.110219999988</v>
      </c>
      <c r="G87" s="26">
        <f t="shared" ref="G87" si="20">SUM(G88:G92)</f>
        <v>0</v>
      </c>
      <c r="H87" s="13">
        <f>SUM(H88+H89+H90+H91+H92)</f>
        <v>24226</v>
      </c>
      <c r="I87" s="48">
        <f>SUM(I88+I89+I90+I91+I92)</f>
        <v>42628.510719999998</v>
      </c>
      <c r="J87" s="13">
        <f>SUM(J88+J89+J90+J91+J92)</f>
        <v>6550.5995000000003</v>
      </c>
      <c r="K87" s="48">
        <f>SUM(K88+K89+K90+K91+K92)</f>
        <v>10000</v>
      </c>
      <c r="L87" s="13"/>
    </row>
    <row r="88" spans="1:12" s="23" customFormat="1" ht="21" customHeight="1" x14ac:dyDescent="0.25">
      <c r="A88" s="53"/>
      <c r="B88" s="75"/>
      <c r="C88" s="61"/>
      <c r="D88" s="74"/>
      <c r="E88" s="7" t="s">
        <v>3</v>
      </c>
      <c r="F88" s="13">
        <f>SUM(H88+I88+J88+K88)</f>
        <v>0</v>
      </c>
      <c r="G88" s="26"/>
      <c r="H88" s="13">
        <v>0</v>
      </c>
      <c r="I88" s="48">
        <v>0</v>
      </c>
      <c r="J88" s="13">
        <v>0</v>
      </c>
      <c r="K88" s="48">
        <v>0</v>
      </c>
      <c r="L88" s="13"/>
    </row>
    <row r="89" spans="1:12" s="23" customFormat="1" ht="21" customHeight="1" x14ac:dyDescent="0.25">
      <c r="A89" s="53"/>
      <c r="B89" s="75"/>
      <c r="C89" s="61"/>
      <c r="D89" s="74"/>
      <c r="E89" s="8" t="s">
        <v>76</v>
      </c>
      <c r="F89" s="13">
        <f>SUM(H89+I89+J89+K89)</f>
        <v>0</v>
      </c>
      <c r="G89" s="26"/>
      <c r="H89" s="13">
        <v>0</v>
      </c>
      <c r="I89" s="48">
        <v>0</v>
      </c>
      <c r="J89" s="13">
        <v>0</v>
      </c>
      <c r="K89" s="48">
        <v>0</v>
      </c>
      <c r="L89" s="13"/>
    </row>
    <row r="90" spans="1:12" s="23" customFormat="1" ht="21" customHeight="1" x14ac:dyDescent="0.25">
      <c r="A90" s="53"/>
      <c r="B90" s="75" t="s">
        <v>10</v>
      </c>
      <c r="C90" s="61"/>
      <c r="D90" s="74"/>
      <c r="E90" s="7" t="s">
        <v>4</v>
      </c>
      <c r="F90" s="13">
        <f>SUM(H90+I90+J90+K90)</f>
        <v>0</v>
      </c>
      <c r="G90" s="26"/>
      <c r="H90" s="13">
        <v>0</v>
      </c>
      <c r="I90" s="48">
        <v>0</v>
      </c>
      <c r="J90" s="13">
        <v>0</v>
      </c>
      <c r="K90" s="48">
        <v>0</v>
      </c>
      <c r="L90" s="13"/>
    </row>
    <row r="91" spans="1:12" s="23" customFormat="1" ht="21" customHeight="1" x14ac:dyDescent="0.25">
      <c r="A91" s="53"/>
      <c r="B91" s="75"/>
      <c r="C91" s="61"/>
      <c r="D91" s="74"/>
      <c r="E91" s="7" t="s">
        <v>5</v>
      </c>
      <c r="F91" s="13">
        <f>SUM(H91+I91+J91+K91)</f>
        <v>83405.110219999988</v>
      </c>
      <c r="G91" s="26"/>
      <c r="H91" s="13">
        <f>3685+2235+18288+18</f>
        <v>24226</v>
      </c>
      <c r="I91" s="48">
        <f>42628.51072</f>
        <v>42628.510719999998</v>
      </c>
      <c r="J91" s="13">
        <f>6550.5995</f>
        <v>6550.5995000000003</v>
      </c>
      <c r="K91" s="48">
        <f>10000</f>
        <v>10000</v>
      </c>
      <c r="L91" s="13"/>
    </row>
    <row r="92" spans="1:12" s="23" customFormat="1" ht="21" customHeight="1" x14ac:dyDescent="0.25">
      <c r="A92" s="53"/>
      <c r="B92" s="75"/>
      <c r="C92" s="62"/>
      <c r="D92" s="74"/>
      <c r="E92" s="7" t="s">
        <v>6</v>
      </c>
      <c r="F92" s="13">
        <f>SUM(H92+I92+J92+K92)</f>
        <v>0</v>
      </c>
      <c r="G92" s="26"/>
      <c r="H92" s="13">
        <v>0</v>
      </c>
      <c r="I92" s="48">
        <v>0</v>
      </c>
      <c r="J92" s="13">
        <v>0</v>
      </c>
      <c r="K92" s="48">
        <v>0</v>
      </c>
      <c r="L92" s="13"/>
    </row>
    <row r="93" spans="1:12" s="23" customFormat="1" ht="21" customHeight="1" x14ac:dyDescent="0.25">
      <c r="A93" s="72" t="s">
        <v>57</v>
      </c>
      <c r="B93" s="73" t="s">
        <v>61</v>
      </c>
      <c r="C93" s="93" t="s">
        <v>85</v>
      </c>
      <c r="D93" s="82" t="s">
        <v>38</v>
      </c>
      <c r="E93" s="5" t="s">
        <v>2</v>
      </c>
      <c r="F93" s="12">
        <f>SUM(F94+F95+F96+F97+F98)</f>
        <v>781820.09933194995</v>
      </c>
      <c r="G93" s="12">
        <f t="shared" ref="G93" si="21">SUM(G94:G98)</f>
        <v>0</v>
      </c>
      <c r="H93" s="12">
        <f>SUM(H94+H95+H96+H97+H98)</f>
        <v>44841.008521950011</v>
      </c>
      <c r="I93" s="47">
        <f>SUM(I94+I95+I96+I97+I98)</f>
        <v>408677.04580999998</v>
      </c>
      <c r="J93" s="12">
        <f>SUM(J94+J95+J96+J97+J98)</f>
        <v>160632.139</v>
      </c>
      <c r="K93" s="47">
        <f>SUM(K94+K95+K96+K97+K98)</f>
        <v>167669.90599999999</v>
      </c>
      <c r="L93" s="12"/>
    </row>
    <row r="94" spans="1:12" s="23" customFormat="1" ht="21" customHeight="1" x14ac:dyDescent="0.25">
      <c r="A94" s="72"/>
      <c r="B94" s="73"/>
      <c r="C94" s="94"/>
      <c r="D94" s="82"/>
      <c r="E94" s="5" t="s">
        <v>3</v>
      </c>
      <c r="F94" s="12">
        <f>SUM(H94+I94+J94+K94)</f>
        <v>0</v>
      </c>
      <c r="G94" s="25"/>
      <c r="H94" s="12">
        <v>0</v>
      </c>
      <c r="I94" s="47">
        <v>0</v>
      </c>
      <c r="J94" s="12">
        <v>0</v>
      </c>
      <c r="K94" s="47">
        <v>0</v>
      </c>
      <c r="L94" s="12"/>
    </row>
    <row r="95" spans="1:12" s="23" customFormat="1" ht="21" customHeight="1" x14ac:dyDescent="0.25">
      <c r="A95" s="72"/>
      <c r="B95" s="73"/>
      <c r="C95" s="94"/>
      <c r="D95" s="82"/>
      <c r="E95" s="6" t="s">
        <v>76</v>
      </c>
      <c r="F95" s="12">
        <f>SUM(H95+I95+J95+K95)</f>
        <v>0</v>
      </c>
      <c r="G95" s="25"/>
      <c r="H95" s="12">
        <v>0</v>
      </c>
      <c r="I95" s="47">
        <v>0</v>
      </c>
      <c r="J95" s="12">
        <v>0</v>
      </c>
      <c r="K95" s="47">
        <v>0</v>
      </c>
      <c r="L95" s="12"/>
    </row>
    <row r="96" spans="1:12" s="23" customFormat="1" ht="24" customHeight="1" x14ac:dyDescent="0.25">
      <c r="A96" s="72"/>
      <c r="B96" s="73"/>
      <c r="C96" s="94"/>
      <c r="D96" s="82"/>
      <c r="E96" s="5" t="s">
        <v>4</v>
      </c>
      <c r="F96" s="12">
        <f>SUM(H96+I96+J96+K96)</f>
        <v>0</v>
      </c>
      <c r="G96" s="25"/>
      <c r="H96" s="12">
        <v>0</v>
      </c>
      <c r="I96" s="47">
        <v>0</v>
      </c>
      <c r="J96" s="12">
        <v>0</v>
      </c>
      <c r="K96" s="47">
        <v>0</v>
      </c>
      <c r="L96" s="12"/>
    </row>
    <row r="97" spans="1:12" s="23" customFormat="1" ht="21" customHeight="1" x14ac:dyDescent="0.25">
      <c r="A97" s="72"/>
      <c r="B97" s="73"/>
      <c r="C97" s="94"/>
      <c r="D97" s="82"/>
      <c r="E97" s="5" t="s">
        <v>5</v>
      </c>
      <c r="F97" s="12">
        <f>SUM(H97+I97+J97+K97)</f>
        <v>781820.09933194995</v>
      </c>
      <c r="G97" s="25"/>
      <c r="H97" s="12">
        <f>36912.455+1940.612+8653.64+1867.89968+132.10032-600-300-1940.612-88.1935+886.0535-3269.93145805+805.54108-151.8561-6.7</f>
        <v>44841.008521950011</v>
      </c>
      <c r="I97" s="47">
        <v>408677.04580999998</v>
      </c>
      <c r="J97" s="12">
        <f>160632.139</f>
        <v>160632.139</v>
      </c>
      <c r="K97" s="47">
        <f>167669.906</f>
        <v>167669.90599999999</v>
      </c>
      <c r="L97" s="12"/>
    </row>
    <row r="98" spans="1:12" s="23" customFormat="1" ht="21" customHeight="1" x14ac:dyDescent="0.25">
      <c r="A98" s="72"/>
      <c r="B98" s="73"/>
      <c r="C98" s="95"/>
      <c r="D98" s="82"/>
      <c r="E98" s="5" t="s">
        <v>6</v>
      </c>
      <c r="F98" s="12">
        <f>SUM(H98+I98+J98+K98)</f>
        <v>0</v>
      </c>
      <c r="G98" s="25"/>
      <c r="H98" s="12">
        <v>0</v>
      </c>
      <c r="I98" s="47">
        <v>0</v>
      </c>
      <c r="J98" s="12">
        <v>0</v>
      </c>
      <c r="K98" s="47">
        <v>0</v>
      </c>
      <c r="L98" s="12"/>
    </row>
    <row r="99" spans="1:12" s="23" customFormat="1" ht="21" customHeight="1" x14ac:dyDescent="0.25">
      <c r="A99" s="72" t="s">
        <v>27</v>
      </c>
      <c r="B99" s="96" t="s">
        <v>36</v>
      </c>
      <c r="C99" s="93" t="s">
        <v>85</v>
      </c>
      <c r="D99" s="107" t="s">
        <v>13</v>
      </c>
      <c r="E99" s="5" t="s">
        <v>2</v>
      </c>
      <c r="F99" s="12">
        <f>SUM(F100+F101+F102+F103+F104)</f>
        <v>87185.540590000004</v>
      </c>
      <c r="G99" s="25">
        <f t="shared" ref="G99" si="22">SUM(G100:G104)</f>
        <v>0</v>
      </c>
      <c r="H99" s="12">
        <f>SUM(H100+H101+H102+H103+H104)</f>
        <v>6656.0441799999999</v>
      </c>
      <c r="I99" s="47">
        <f>SUM(I100+I101+I102+I103+I104)</f>
        <v>5198.8884300000009</v>
      </c>
      <c r="J99" s="12">
        <f>SUM(J100+J101+J102+J103+J104)</f>
        <v>72159.308990000005</v>
      </c>
      <c r="K99" s="47">
        <f>SUM(K100+K101+K102+K103+K104)</f>
        <v>3171.2989899999998</v>
      </c>
      <c r="L99" s="12"/>
    </row>
    <row r="100" spans="1:12" s="23" customFormat="1" ht="21" customHeight="1" x14ac:dyDescent="0.25">
      <c r="A100" s="72"/>
      <c r="B100" s="97"/>
      <c r="C100" s="94"/>
      <c r="D100" s="108"/>
      <c r="E100" s="5" t="s">
        <v>3</v>
      </c>
      <c r="F100" s="12">
        <f>SUM(H100+I100+J100+K100)</f>
        <v>0</v>
      </c>
      <c r="G100" s="25"/>
      <c r="H100" s="12">
        <f>SUM(H106+H112+H118)</f>
        <v>0</v>
      </c>
      <c r="I100" s="47">
        <f t="shared" ref="I100" si="23">I106+I112+I118</f>
        <v>0</v>
      </c>
      <c r="J100" s="12">
        <f>SUM(J106+J112+J118)</f>
        <v>0</v>
      </c>
      <c r="K100" s="47">
        <f>SUM(K106+K112+K118)</f>
        <v>0</v>
      </c>
      <c r="L100" s="12"/>
    </row>
    <row r="101" spans="1:12" s="23" customFormat="1" ht="21" customHeight="1" x14ac:dyDescent="0.25">
      <c r="A101" s="72"/>
      <c r="B101" s="97"/>
      <c r="C101" s="94"/>
      <c r="D101" s="108"/>
      <c r="E101" s="6" t="s">
        <v>76</v>
      </c>
      <c r="F101" s="12">
        <f>SUM(H101+I101+J101+K101)</f>
        <v>0</v>
      </c>
      <c r="G101" s="25"/>
      <c r="H101" s="12">
        <f>SUM(H107+H113+H119)</f>
        <v>0</v>
      </c>
      <c r="I101" s="47">
        <f t="shared" ref="I101" si="24">I107+I113+I119</f>
        <v>0</v>
      </c>
      <c r="J101" s="12">
        <f>SUM(J107+J113+J119)</f>
        <v>0</v>
      </c>
      <c r="K101" s="47">
        <f>SUM(K107+K113+K119)</f>
        <v>0</v>
      </c>
      <c r="L101" s="12"/>
    </row>
    <row r="102" spans="1:12" s="23" customFormat="1" ht="21" customHeight="1" x14ac:dyDescent="0.25">
      <c r="A102" s="72"/>
      <c r="B102" s="97"/>
      <c r="C102" s="94"/>
      <c r="D102" s="108"/>
      <c r="E102" s="5" t="s">
        <v>4</v>
      </c>
      <c r="F102" s="12">
        <f>SUM(H102+I102+J102+K102)</f>
        <v>65538.609500000006</v>
      </c>
      <c r="G102" s="25"/>
      <c r="H102" s="12">
        <f>SUM(H108+H114+H120)</f>
        <v>0</v>
      </c>
      <c r="I102" s="47">
        <f t="shared" ref="I102" si="25">I108+I114+I120</f>
        <v>0</v>
      </c>
      <c r="J102" s="12">
        <f>SUM(J108+J114+J120)</f>
        <v>65538.609500000006</v>
      </c>
      <c r="K102" s="47">
        <f>SUM(K108+K113+K120)</f>
        <v>0</v>
      </c>
      <c r="L102" s="12"/>
    </row>
    <row r="103" spans="1:12" s="23" customFormat="1" ht="21" customHeight="1" x14ac:dyDescent="0.25">
      <c r="A103" s="72"/>
      <c r="B103" s="97"/>
      <c r="C103" s="94"/>
      <c r="D103" s="108"/>
      <c r="E103" s="5" t="s">
        <v>5</v>
      </c>
      <c r="F103" s="12">
        <f>SUM(H103+I103+J103+K103)</f>
        <v>21646.931089999998</v>
      </c>
      <c r="G103" s="25"/>
      <c r="H103" s="12">
        <f>SUM(H109+H115+H121)</f>
        <v>6656.0441799999999</v>
      </c>
      <c r="I103" s="47">
        <f>SUM(I109+I115+I121)</f>
        <v>5198.8884300000009</v>
      </c>
      <c r="J103" s="12">
        <f>SUM(J109+J115+J121)</f>
        <v>6620.6994899999991</v>
      </c>
      <c r="K103" s="47">
        <f>SUM(K109+K115+K121)</f>
        <v>3171.2989899999998</v>
      </c>
      <c r="L103" s="12"/>
    </row>
    <row r="104" spans="1:12" s="23" customFormat="1" ht="21" customHeight="1" x14ac:dyDescent="0.25">
      <c r="A104" s="72"/>
      <c r="B104" s="98"/>
      <c r="C104" s="95"/>
      <c r="D104" s="109"/>
      <c r="E104" s="5" t="s">
        <v>6</v>
      </c>
      <c r="F104" s="12">
        <f>SUM(H104+I104+J104+K104)</f>
        <v>0</v>
      </c>
      <c r="G104" s="25"/>
      <c r="H104" s="12">
        <f>SUM(H110+H116+H122)</f>
        <v>0</v>
      </c>
      <c r="I104" s="47">
        <f t="shared" ref="I104" si="26">I110+I116+I122</f>
        <v>0</v>
      </c>
      <c r="J104" s="12">
        <f>SUM(J110+J116+J122)</f>
        <v>0</v>
      </c>
      <c r="K104" s="47">
        <f>SUM(K110+K116+K122)</f>
        <v>0</v>
      </c>
      <c r="L104" s="12"/>
    </row>
    <row r="105" spans="1:12" s="23" customFormat="1" ht="21" customHeight="1" x14ac:dyDescent="0.25">
      <c r="A105" s="53" t="s">
        <v>62</v>
      </c>
      <c r="B105" s="54" t="s">
        <v>39</v>
      </c>
      <c r="C105" s="60">
        <v>2023</v>
      </c>
      <c r="D105" s="57" t="s">
        <v>13</v>
      </c>
      <c r="E105" s="3" t="s">
        <v>2</v>
      </c>
      <c r="F105" s="13">
        <f>SUM(F106+F107+F108+F109+F110)</f>
        <v>68988.010000000009</v>
      </c>
      <c r="G105" s="26">
        <f t="shared" ref="G105" si="27">SUM(G106:G110)</f>
        <v>0</v>
      </c>
      <c r="H105" s="13">
        <f>SUM(H106+H107+H108+H109+H110)</f>
        <v>0</v>
      </c>
      <c r="I105" s="48">
        <f>SUM(I106+I107+I108+I109+I110)</f>
        <v>0</v>
      </c>
      <c r="J105" s="13">
        <f>SUM(J106+J107+J108+J109+J110)</f>
        <v>68988.010000000009</v>
      </c>
      <c r="K105" s="48">
        <f>SUM(K106+K107+K108+K109+K110)</f>
        <v>0</v>
      </c>
      <c r="L105" s="13"/>
    </row>
    <row r="106" spans="1:12" s="23" customFormat="1" ht="21" customHeight="1" x14ac:dyDescent="0.25">
      <c r="A106" s="53"/>
      <c r="B106" s="55"/>
      <c r="C106" s="61"/>
      <c r="D106" s="58"/>
      <c r="E106" s="7" t="s">
        <v>3</v>
      </c>
      <c r="F106" s="13">
        <f>SUM(H106+I106+J106+K106)</f>
        <v>0</v>
      </c>
      <c r="G106" s="26"/>
      <c r="H106" s="13">
        <v>0</v>
      </c>
      <c r="I106" s="48">
        <v>0</v>
      </c>
      <c r="J106" s="13">
        <v>0</v>
      </c>
      <c r="K106" s="48">
        <v>0</v>
      </c>
      <c r="L106" s="13"/>
    </row>
    <row r="107" spans="1:12" s="23" customFormat="1" ht="21" customHeight="1" x14ac:dyDescent="0.25">
      <c r="A107" s="53"/>
      <c r="B107" s="55"/>
      <c r="C107" s="61"/>
      <c r="D107" s="58"/>
      <c r="E107" s="8" t="s">
        <v>76</v>
      </c>
      <c r="F107" s="13">
        <f>SUM(H107+I107+J107+K107)</f>
        <v>0</v>
      </c>
      <c r="G107" s="26"/>
      <c r="H107" s="13">
        <v>0</v>
      </c>
      <c r="I107" s="48">
        <v>0</v>
      </c>
      <c r="J107" s="13">
        <v>0</v>
      </c>
      <c r="K107" s="48">
        <v>0</v>
      </c>
      <c r="L107" s="13"/>
    </row>
    <row r="108" spans="1:12" s="23" customFormat="1" ht="21" customHeight="1" x14ac:dyDescent="0.25">
      <c r="A108" s="53"/>
      <c r="B108" s="55"/>
      <c r="C108" s="61"/>
      <c r="D108" s="58"/>
      <c r="E108" s="7" t="s">
        <v>4</v>
      </c>
      <c r="F108" s="13">
        <f>SUM(H108+I108+J108+K108)</f>
        <v>65538.609500000006</v>
      </c>
      <c r="G108" s="26"/>
      <c r="H108" s="13">
        <v>0</v>
      </c>
      <c r="I108" s="48">
        <v>0</v>
      </c>
      <c r="J108" s="13">
        <f>65538.6095</f>
        <v>65538.609500000006</v>
      </c>
      <c r="K108" s="48">
        <v>0</v>
      </c>
      <c r="L108" s="13"/>
    </row>
    <row r="109" spans="1:12" s="23" customFormat="1" ht="21" customHeight="1" x14ac:dyDescent="0.25">
      <c r="A109" s="53"/>
      <c r="B109" s="55"/>
      <c r="C109" s="61"/>
      <c r="D109" s="58"/>
      <c r="E109" s="7" t="s">
        <v>5</v>
      </c>
      <c r="F109" s="13">
        <f>SUM(H109+I109+J109+K109)</f>
        <v>3449.4005000000002</v>
      </c>
      <c r="G109" s="26"/>
      <c r="H109" s="13">
        <v>0</v>
      </c>
      <c r="I109" s="48">
        <v>0</v>
      </c>
      <c r="J109" s="13">
        <f>3449.4005</f>
        <v>3449.4005000000002</v>
      </c>
      <c r="K109" s="48">
        <v>0</v>
      </c>
      <c r="L109" s="13"/>
    </row>
    <row r="110" spans="1:12" s="23" customFormat="1" ht="21" customHeight="1" x14ac:dyDescent="0.25">
      <c r="A110" s="53"/>
      <c r="B110" s="56"/>
      <c r="C110" s="62"/>
      <c r="D110" s="59"/>
      <c r="E110" s="7" t="s">
        <v>6</v>
      </c>
      <c r="F110" s="13">
        <f>SUM(H110+I110+J110+K110)</f>
        <v>0</v>
      </c>
      <c r="G110" s="26"/>
      <c r="H110" s="13">
        <v>0</v>
      </c>
      <c r="I110" s="48">
        <v>0</v>
      </c>
      <c r="J110" s="13">
        <v>0</v>
      </c>
      <c r="K110" s="48">
        <v>0</v>
      </c>
      <c r="L110" s="13"/>
    </row>
    <row r="111" spans="1:12" s="23" customFormat="1" ht="21" customHeight="1" x14ac:dyDescent="0.25">
      <c r="A111" s="53" t="s">
        <v>63</v>
      </c>
      <c r="B111" s="54" t="s">
        <v>28</v>
      </c>
      <c r="C111" s="60" t="s">
        <v>85</v>
      </c>
      <c r="D111" s="57" t="s">
        <v>13</v>
      </c>
      <c r="E111" s="3" t="s">
        <v>2</v>
      </c>
      <c r="F111" s="13">
        <f>SUM(F112+F113+F114+F115+F116)</f>
        <v>15985.218990000001</v>
      </c>
      <c r="G111" s="26">
        <f t="shared" ref="G111" si="28">SUM(G112:G116)</f>
        <v>0</v>
      </c>
      <c r="H111" s="13">
        <f>SUM(H112+H113+H114+H115+H116)</f>
        <v>6102.9665800000002</v>
      </c>
      <c r="I111" s="48">
        <f>SUM(I112+I113+I114+I115+I116)</f>
        <v>4645.8104300000005</v>
      </c>
      <c r="J111" s="13">
        <f>SUM(J112+J113+J114+J115+J116)</f>
        <v>2618.2209899999998</v>
      </c>
      <c r="K111" s="48">
        <f>SUM(K112+K113+K114+K115+K116)</f>
        <v>2618.2209899999998</v>
      </c>
      <c r="L111" s="13"/>
    </row>
    <row r="112" spans="1:12" s="23" customFormat="1" ht="21" customHeight="1" x14ac:dyDescent="0.25">
      <c r="A112" s="53"/>
      <c r="B112" s="55"/>
      <c r="C112" s="61"/>
      <c r="D112" s="58"/>
      <c r="E112" s="7" t="s">
        <v>3</v>
      </c>
      <c r="F112" s="13">
        <f>SUM(H112+I112+J112+K112)</f>
        <v>0</v>
      </c>
      <c r="G112" s="26"/>
      <c r="H112" s="13">
        <v>0</v>
      </c>
      <c r="I112" s="48">
        <v>0</v>
      </c>
      <c r="J112" s="13">
        <v>0</v>
      </c>
      <c r="K112" s="48">
        <v>0</v>
      </c>
      <c r="L112" s="13"/>
    </row>
    <row r="113" spans="1:12" s="23" customFormat="1" ht="21" customHeight="1" x14ac:dyDescent="0.25">
      <c r="A113" s="53"/>
      <c r="B113" s="55"/>
      <c r="C113" s="61"/>
      <c r="D113" s="58"/>
      <c r="E113" s="8" t="s">
        <v>76</v>
      </c>
      <c r="F113" s="13">
        <f>SUM(H113+I113+J113+K113)</f>
        <v>0</v>
      </c>
      <c r="G113" s="26"/>
      <c r="H113" s="13">
        <v>0</v>
      </c>
      <c r="I113" s="48">
        <v>0</v>
      </c>
      <c r="J113" s="13">
        <v>0</v>
      </c>
      <c r="K113" s="48">
        <v>0</v>
      </c>
      <c r="L113" s="13"/>
    </row>
    <row r="114" spans="1:12" s="23" customFormat="1" ht="21" customHeight="1" x14ac:dyDescent="0.25">
      <c r="A114" s="53"/>
      <c r="B114" s="55"/>
      <c r="C114" s="61"/>
      <c r="D114" s="58"/>
      <c r="E114" s="7" t="s">
        <v>4</v>
      </c>
      <c r="F114" s="13">
        <f>SUM(H114+I114+J114+K114)</f>
        <v>0</v>
      </c>
      <c r="G114" s="26"/>
      <c r="H114" s="13">
        <v>0</v>
      </c>
      <c r="I114" s="48">
        <v>0</v>
      </c>
      <c r="J114" s="13">
        <v>0</v>
      </c>
      <c r="K114" s="48">
        <v>0</v>
      </c>
      <c r="L114" s="13"/>
    </row>
    <row r="115" spans="1:12" s="23" customFormat="1" ht="21" customHeight="1" x14ac:dyDescent="0.25">
      <c r="A115" s="53"/>
      <c r="B115" s="55"/>
      <c r="C115" s="61"/>
      <c r="D115" s="58"/>
      <c r="E115" s="7" t="s">
        <v>5</v>
      </c>
      <c r="F115" s="13">
        <f>SUM(H115+I115+J115+K115)</f>
        <v>15985.218990000001</v>
      </c>
      <c r="G115" s="26"/>
      <c r="H115" s="13">
        <f>5886.30911+216.65747</f>
        <v>6102.9665800000002</v>
      </c>
      <c r="I115" s="48">
        <v>4645.8104300000005</v>
      </c>
      <c r="J115" s="13">
        <f>2618.22099</f>
        <v>2618.2209899999998</v>
      </c>
      <c r="K115" s="48">
        <f>2618.22099</f>
        <v>2618.2209899999998</v>
      </c>
      <c r="L115" s="13"/>
    </row>
    <row r="116" spans="1:12" s="23" customFormat="1" ht="21" customHeight="1" x14ac:dyDescent="0.25">
      <c r="A116" s="53"/>
      <c r="B116" s="56"/>
      <c r="C116" s="62"/>
      <c r="D116" s="59"/>
      <c r="E116" s="7" t="s">
        <v>6</v>
      </c>
      <c r="F116" s="13">
        <f>SUM(H116+I116+J116+K116)</f>
        <v>0</v>
      </c>
      <c r="G116" s="26"/>
      <c r="H116" s="13">
        <v>0</v>
      </c>
      <c r="I116" s="48">
        <v>0</v>
      </c>
      <c r="J116" s="13">
        <v>0</v>
      </c>
      <c r="K116" s="48">
        <v>0</v>
      </c>
      <c r="L116" s="13"/>
    </row>
    <row r="117" spans="1:12" s="23" customFormat="1" ht="21" customHeight="1" x14ac:dyDescent="0.25">
      <c r="A117" s="53" t="s">
        <v>29</v>
      </c>
      <c r="B117" s="54" t="s">
        <v>30</v>
      </c>
      <c r="C117" s="60" t="s">
        <v>85</v>
      </c>
      <c r="D117" s="57" t="s">
        <v>13</v>
      </c>
      <c r="E117" s="3" t="s">
        <v>2</v>
      </c>
      <c r="F117" s="13">
        <f>SUM(F118+F119+F120+F121+F122)</f>
        <v>2212.3116</v>
      </c>
      <c r="G117" s="26">
        <f t="shared" ref="G117" si="29">SUM(G118:G122)</f>
        <v>0</v>
      </c>
      <c r="H117" s="13">
        <f>SUM(H118+H119+H120+H121+H122)</f>
        <v>553.07759999999996</v>
      </c>
      <c r="I117" s="48">
        <f>SUM(I118+I119+I120+I121+I122)</f>
        <v>553.07799999999997</v>
      </c>
      <c r="J117" s="13">
        <f>SUM(J118+J119+J120+J121+J122)</f>
        <v>553.07799999999997</v>
      </c>
      <c r="K117" s="48">
        <f>SUM(K118+K119+K120+K121+K122)</f>
        <v>553.07799999999997</v>
      </c>
      <c r="L117" s="13"/>
    </row>
    <row r="118" spans="1:12" s="23" customFormat="1" ht="21" customHeight="1" x14ac:dyDescent="0.25">
      <c r="A118" s="53"/>
      <c r="B118" s="55"/>
      <c r="C118" s="61"/>
      <c r="D118" s="58"/>
      <c r="E118" s="7" t="s">
        <v>3</v>
      </c>
      <c r="F118" s="13">
        <f>SUM(H118+I118+J118+K118)</f>
        <v>0</v>
      </c>
      <c r="G118" s="26"/>
      <c r="H118" s="13">
        <v>0</v>
      </c>
      <c r="I118" s="48">
        <v>0</v>
      </c>
      <c r="J118" s="13">
        <v>0</v>
      </c>
      <c r="K118" s="48">
        <v>0</v>
      </c>
      <c r="L118" s="13"/>
    </row>
    <row r="119" spans="1:12" s="23" customFormat="1" ht="21" customHeight="1" x14ac:dyDescent="0.25">
      <c r="A119" s="53"/>
      <c r="B119" s="55"/>
      <c r="C119" s="61"/>
      <c r="D119" s="58"/>
      <c r="E119" s="8" t="s">
        <v>76</v>
      </c>
      <c r="F119" s="13">
        <f>SUM(H119+I119+J119+K119)</f>
        <v>0</v>
      </c>
      <c r="G119" s="26"/>
      <c r="H119" s="13">
        <v>0</v>
      </c>
      <c r="I119" s="48">
        <v>0</v>
      </c>
      <c r="J119" s="13">
        <v>0</v>
      </c>
      <c r="K119" s="48">
        <v>0</v>
      </c>
      <c r="L119" s="13"/>
    </row>
    <row r="120" spans="1:12" s="23" customFormat="1" ht="21" customHeight="1" x14ac:dyDescent="0.25">
      <c r="A120" s="53"/>
      <c r="B120" s="55"/>
      <c r="C120" s="61"/>
      <c r="D120" s="58"/>
      <c r="E120" s="7" t="s">
        <v>4</v>
      </c>
      <c r="F120" s="13">
        <f>SUM(H120+I120+J120+K120)</f>
        <v>0</v>
      </c>
      <c r="G120" s="26"/>
      <c r="H120" s="13">
        <v>0</v>
      </c>
      <c r="I120" s="48">
        <v>0</v>
      </c>
      <c r="J120" s="13">
        <v>0</v>
      </c>
      <c r="K120" s="48">
        <v>0</v>
      </c>
      <c r="L120" s="13"/>
    </row>
    <row r="121" spans="1:12" s="23" customFormat="1" ht="21" customHeight="1" x14ac:dyDescent="0.25">
      <c r="A121" s="53"/>
      <c r="B121" s="55"/>
      <c r="C121" s="61"/>
      <c r="D121" s="58"/>
      <c r="E121" s="7" t="s">
        <v>5</v>
      </c>
      <c r="F121" s="13">
        <f>SUM(H121+I121+J121+K121)</f>
        <v>2212.3116</v>
      </c>
      <c r="G121" s="26"/>
      <c r="H121" s="13">
        <v>553.07759999999996</v>
      </c>
      <c r="I121" s="48">
        <f>553.078</f>
        <v>553.07799999999997</v>
      </c>
      <c r="J121" s="13">
        <f>553.078</f>
        <v>553.07799999999997</v>
      </c>
      <c r="K121" s="48">
        <f>553.078</f>
        <v>553.07799999999997</v>
      </c>
      <c r="L121" s="13"/>
    </row>
    <row r="122" spans="1:12" s="23" customFormat="1" ht="21" customHeight="1" x14ac:dyDescent="0.25">
      <c r="A122" s="53"/>
      <c r="B122" s="56"/>
      <c r="C122" s="62"/>
      <c r="D122" s="59"/>
      <c r="E122" s="7" t="s">
        <v>6</v>
      </c>
      <c r="F122" s="13">
        <f>SUM(H122+I122+J122+K122)</f>
        <v>0</v>
      </c>
      <c r="G122" s="26"/>
      <c r="H122" s="13">
        <v>0</v>
      </c>
      <c r="I122" s="48">
        <v>0</v>
      </c>
      <c r="J122" s="13">
        <v>0</v>
      </c>
      <c r="K122" s="48">
        <v>0</v>
      </c>
      <c r="L122" s="13"/>
    </row>
    <row r="123" spans="1:12" s="23" customFormat="1" ht="21" customHeight="1" x14ac:dyDescent="0.25">
      <c r="A123" s="104" t="s">
        <v>31</v>
      </c>
      <c r="B123" s="101" t="s">
        <v>32</v>
      </c>
      <c r="C123" s="93" t="s">
        <v>85</v>
      </c>
      <c r="D123" s="107" t="s">
        <v>38</v>
      </c>
      <c r="E123" s="5" t="s">
        <v>2</v>
      </c>
      <c r="F123" s="12">
        <f>SUM(F124+F125+F126+F127+F128)</f>
        <v>140552.44041000001</v>
      </c>
      <c r="G123" s="108">
        <f t="shared" ref="G123" si="30">SUM(G124:G128)</f>
        <v>0</v>
      </c>
      <c r="H123" s="12">
        <f>SUM(H124+H125+H126+H127+H128)</f>
        <v>28625.628039999996</v>
      </c>
      <c r="I123" s="47">
        <f>SUM(I124+I125+I126+I127+I128)</f>
        <v>80672.052370000005</v>
      </c>
      <c r="J123" s="12">
        <f>SUM(J124+J125+J126+J127+J128)</f>
        <v>15627.38</v>
      </c>
      <c r="K123" s="47">
        <f>SUM(K124+K125+K126+K127+K128)</f>
        <v>15627.38</v>
      </c>
      <c r="L123" s="12"/>
    </row>
    <row r="124" spans="1:12" s="23" customFormat="1" ht="21" customHeight="1" x14ac:dyDescent="0.25">
      <c r="A124" s="105"/>
      <c r="B124" s="102"/>
      <c r="C124" s="94"/>
      <c r="D124" s="108"/>
      <c r="E124" s="5" t="s">
        <v>3</v>
      </c>
      <c r="F124" s="12">
        <f>SUM(H124+I124+J124+K124)</f>
        <v>0</v>
      </c>
      <c r="G124" s="108"/>
      <c r="H124" s="12">
        <v>0</v>
      </c>
      <c r="I124" s="47">
        <v>0</v>
      </c>
      <c r="J124" s="12">
        <v>0</v>
      </c>
      <c r="K124" s="47">
        <v>0</v>
      </c>
      <c r="L124" s="12"/>
    </row>
    <row r="125" spans="1:12" s="23" customFormat="1" ht="21" customHeight="1" x14ac:dyDescent="0.25">
      <c r="A125" s="105"/>
      <c r="B125" s="102"/>
      <c r="C125" s="94"/>
      <c r="D125" s="108"/>
      <c r="E125" s="6" t="s">
        <v>77</v>
      </c>
      <c r="F125" s="12">
        <f>SUM(H125+I125+J125+K125)</f>
        <v>0</v>
      </c>
      <c r="G125" s="109"/>
      <c r="H125" s="12">
        <v>0</v>
      </c>
      <c r="I125" s="47">
        <v>0</v>
      </c>
      <c r="J125" s="12">
        <v>0</v>
      </c>
      <c r="K125" s="47">
        <v>0</v>
      </c>
      <c r="L125" s="12"/>
    </row>
    <row r="126" spans="1:12" s="23" customFormat="1" ht="21" customHeight="1" x14ac:dyDescent="0.25">
      <c r="A126" s="105"/>
      <c r="B126" s="102"/>
      <c r="C126" s="94"/>
      <c r="D126" s="108"/>
      <c r="E126" s="5" t="s">
        <v>4</v>
      </c>
      <c r="F126" s="12">
        <f>SUM(H126+I126+J126+K126)</f>
        <v>0</v>
      </c>
      <c r="G126" s="25"/>
      <c r="H126" s="12">
        <v>0</v>
      </c>
      <c r="I126" s="47">
        <v>0</v>
      </c>
      <c r="J126" s="12">
        <v>0</v>
      </c>
      <c r="K126" s="47">
        <v>0</v>
      </c>
      <c r="L126" s="12"/>
    </row>
    <row r="127" spans="1:12" s="23" customFormat="1" ht="21" customHeight="1" x14ac:dyDescent="0.25">
      <c r="A127" s="105"/>
      <c r="B127" s="102"/>
      <c r="C127" s="94"/>
      <c r="D127" s="108"/>
      <c r="E127" s="5" t="s">
        <v>64</v>
      </c>
      <c r="F127" s="12">
        <f>SUM(H127+I127+J127+K127)</f>
        <v>140552.44041000001</v>
      </c>
      <c r="G127" s="25"/>
      <c r="H127" s="12">
        <f>16500+8069.634+188.423+1911.449+1778.29773+366.24731-188.423</f>
        <v>28625.628039999996</v>
      </c>
      <c r="I127" s="47">
        <f>80672.05237</f>
        <v>80672.052370000005</v>
      </c>
      <c r="J127" s="12">
        <f>15627.38</f>
        <v>15627.38</v>
      </c>
      <c r="K127" s="47">
        <f>15627.38</f>
        <v>15627.38</v>
      </c>
      <c r="L127" s="12"/>
    </row>
    <row r="128" spans="1:12" s="23" customFormat="1" ht="21" customHeight="1" x14ac:dyDescent="0.25">
      <c r="A128" s="106"/>
      <c r="B128" s="103"/>
      <c r="C128" s="95"/>
      <c r="D128" s="109"/>
      <c r="E128" s="5" t="s">
        <v>6</v>
      </c>
      <c r="F128" s="12">
        <f>SUM(H128+I128+J128+K128)</f>
        <v>0</v>
      </c>
      <c r="G128" s="25"/>
      <c r="H128" s="12">
        <v>0</v>
      </c>
      <c r="I128" s="47">
        <v>0</v>
      </c>
      <c r="J128" s="12">
        <v>0</v>
      </c>
      <c r="K128" s="47">
        <v>0</v>
      </c>
      <c r="L128" s="12"/>
    </row>
    <row r="129" spans="1:12" s="23" customFormat="1" ht="21" customHeight="1" x14ac:dyDescent="0.25">
      <c r="A129" s="79" t="s">
        <v>18</v>
      </c>
      <c r="B129" s="92" t="s">
        <v>40</v>
      </c>
      <c r="C129" s="93" t="s">
        <v>85</v>
      </c>
      <c r="D129" s="81" t="s">
        <v>13</v>
      </c>
      <c r="E129" s="3" t="s">
        <v>2</v>
      </c>
      <c r="F129" s="11">
        <f>SUM(F130+F131+F132+F133+F134)</f>
        <v>62487.853219999997</v>
      </c>
      <c r="G129" s="24">
        <f t="shared" ref="G129" si="31">SUM(G130:G134)</f>
        <v>0</v>
      </c>
      <c r="H129" s="11">
        <f>SUM(H130+H131+H132+H133+H134)</f>
        <v>15950.89222</v>
      </c>
      <c r="I129" s="46">
        <f>SUM(I130+I131+I132+I133+I134)</f>
        <v>15601.928</v>
      </c>
      <c r="J129" s="11">
        <f>SUM(J130+J131+J132+J133+J134)</f>
        <v>15464.718999999999</v>
      </c>
      <c r="K129" s="46">
        <f>SUM(K130+K131+K132+K133+K134)</f>
        <v>15470.314</v>
      </c>
      <c r="L129" s="11"/>
    </row>
    <row r="130" spans="1:12" s="23" customFormat="1" ht="21" customHeight="1" x14ac:dyDescent="0.25">
      <c r="A130" s="79"/>
      <c r="B130" s="92"/>
      <c r="C130" s="94"/>
      <c r="D130" s="81"/>
      <c r="E130" s="3" t="s">
        <v>3</v>
      </c>
      <c r="F130" s="11">
        <f>SUM(H130+I130+J130+K130)</f>
        <v>0</v>
      </c>
      <c r="G130" s="24"/>
      <c r="H130" s="11">
        <v>0</v>
      </c>
      <c r="I130" s="46">
        <v>0</v>
      </c>
      <c r="J130" s="11">
        <v>0</v>
      </c>
      <c r="K130" s="46">
        <v>0</v>
      </c>
      <c r="L130" s="11"/>
    </row>
    <row r="131" spans="1:12" s="23" customFormat="1" ht="21" customHeight="1" x14ac:dyDescent="0.25">
      <c r="A131" s="79"/>
      <c r="B131" s="92"/>
      <c r="C131" s="94"/>
      <c r="D131" s="81"/>
      <c r="E131" s="4" t="s">
        <v>77</v>
      </c>
      <c r="F131" s="11">
        <f>SUM(H131+I131+J131+K131)</f>
        <v>0</v>
      </c>
      <c r="G131" s="24"/>
      <c r="H131" s="11">
        <v>0</v>
      </c>
      <c r="I131" s="46">
        <v>0</v>
      </c>
      <c r="J131" s="11">
        <v>0</v>
      </c>
      <c r="K131" s="46">
        <v>0</v>
      </c>
      <c r="L131" s="11"/>
    </row>
    <row r="132" spans="1:12" s="23" customFormat="1" ht="21" customHeight="1" x14ac:dyDescent="0.25">
      <c r="A132" s="79"/>
      <c r="B132" s="92"/>
      <c r="C132" s="94"/>
      <c r="D132" s="81"/>
      <c r="E132" s="3" t="s">
        <v>4</v>
      </c>
      <c r="F132" s="11">
        <f>SUM(H132+I132+J132+K132)</f>
        <v>0</v>
      </c>
      <c r="G132" s="24"/>
      <c r="H132" s="11">
        <v>0</v>
      </c>
      <c r="I132" s="46">
        <v>0</v>
      </c>
      <c r="J132" s="11">
        <v>0</v>
      </c>
      <c r="K132" s="46">
        <v>0</v>
      </c>
      <c r="L132" s="11"/>
    </row>
    <row r="133" spans="1:12" s="23" customFormat="1" ht="21" customHeight="1" x14ac:dyDescent="0.25">
      <c r="A133" s="79"/>
      <c r="B133" s="92"/>
      <c r="C133" s="94"/>
      <c r="D133" s="81"/>
      <c r="E133" s="3" t="s">
        <v>5</v>
      </c>
      <c r="F133" s="11">
        <f>SUM(H133+I133+J133+K133)</f>
        <v>62487.853219999997</v>
      </c>
      <c r="G133" s="24"/>
      <c r="H133" s="11">
        <f>15950.89222</f>
        <v>15950.89222</v>
      </c>
      <c r="I133" s="46">
        <v>15601.928</v>
      </c>
      <c r="J133" s="11">
        <f>15464.719</f>
        <v>15464.718999999999</v>
      </c>
      <c r="K133" s="46">
        <f>15470.314</f>
        <v>15470.314</v>
      </c>
      <c r="L133" s="11"/>
    </row>
    <row r="134" spans="1:12" s="23" customFormat="1" ht="21" customHeight="1" x14ac:dyDescent="0.25">
      <c r="A134" s="79"/>
      <c r="B134" s="92"/>
      <c r="C134" s="95"/>
      <c r="D134" s="81"/>
      <c r="E134" s="3" t="s">
        <v>6</v>
      </c>
      <c r="F134" s="11">
        <f>SUM(H134+I134+J134+K134)</f>
        <v>0</v>
      </c>
      <c r="G134" s="24"/>
      <c r="H134" s="11">
        <v>0</v>
      </c>
      <c r="I134" s="46">
        <v>0</v>
      </c>
      <c r="J134" s="11">
        <v>0</v>
      </c>
      <c r="K134" s="46">
        <v>0</v>
      </c>
      <c r="L134" s="11"/>
    </row>
    <row r="135" spans="1:12" s="23" customFormat="1" ht="21" customHeight="1" x14ac:dyDescent="0.25">
      <c r="A135" s="79" t="s">
        <v>17</v>
      </c>
      <c r="B135" s="92" t="s">
        <v>34</v>
      </c>
      <c r="C135" s="93" t="s">
        <v>85</v>
      </c>
      <c r="D135" s="81" t="s">
        <v>109</v>
      </c>
      <c r="E135" s="3" t="s">
        <v>2</v>
      </c>
      <c r="F135" s="11">
        <f>SUM(F136+F137+F138+F139+F140)</f>
        <v>352799.57315000007</v>
      </c>
      <c r="G135" s="24">
        <f t="shared" ref="G135" si="32">SUM(G136:G140)</f>
        <v>0</v>
      </c>
      <c r="H135" s="11">
        <f>SUM(H136+H137+H138+H139+H140)</f>
        <v>86177.023820000002</v>
      </c>
      <c r="I135" s="46">
        <f>SUM(I136+I137+I138+I139+I140)</f>
        <v>92401.706330000001</v>
      </c>
      <c r="J135" s="11">
        <f>SUM(J136+J137+J138+J139+J140)</f>
        <v>87046.753000000012</v>
      </c>
      <c r="K135" s="46">
        <f>SUM(K136+K137+K138+K139+K140)</f>
        <v>87174.09</v>
      </c>
      <c r="L135" s="11"/>
    </row>
    <row r="136" spans="1:12" s="23" customFormat="1" ht="21" customHeight="1" x14ac:dyDescent="0.25">
      <c r="A136" s="79"/>
      <c r="B136" s="92"/>
      <c r="C136" s="94"/>
      <c r="D136" s="81"/>
      <c r="E136" s="3" t="s">
        <v>3</v>
      </c>
      <c r="F136" s="11">
        <f>SUM(H136+I136+J136+K136)</f>
        <v>0</v>
      </c>
      <c r="G136" s="24"/>
      <c r="H136" s="11">
        <f t="shared" ref="H136:K140" si="33">SUM(H142+H148)</f>
        <v>0</v>
      </c>
      <c r="I136" s="46">
        <f t="shared" si="33"/>
        <v>0</v>
      </c>
      <c r="J136" s="11">
        <f t="shared" si="33"/>
        <v>0</v>
      </c>
      <c r="K136" s="46">
        <f t="shared" si="33"/>
        <v>0</v>
      </c>
      <c r="L136" s="11"/>
    </row>
    <row r="137" spans="1:12" s="23" customFormat="1" ht="21" customHeight="1" x14ac:dyDescent="0.25">
      <c r="A137" s="79"/>
      <c r="B137" s="92"/>
      <c r="C137" s="94"/>
      <c r="D137" s="81"/>
      <c r="E137" s="4" t="s">
        <v>77</v>
      </c>
      <c r="F137" s="11">
        <f>SUM(H137+I137+J137+K137)</f>
        <v>0</v>
      </c>
      <c r="G137" s="24"/>
      <c r="H137" s="11">
        <f t="shared" si="33"/>
        <v>0</v>
      </c>
      <c r="I137" s="46">
        <f t="shared" si="33"/>
        <v>0</v>
      </c>
      <c r="J137" s="11">
        <f t="shared" si="33"/>
        <v>0</v>
      </c>
      <c r="K137" s="46">
        <f t="shared" si="33"/>
        <v>0</v>
      </c>
      <c r="L137" s="11"/>
    </row>
    <row r="138" spans="1:12" s="23" customFormat="1" ht="21" customHeight="1" x14ac:dyDescent="0.25">
      <c r="A138" s="79"/>
      <c r="B138" s="92"/>
      <c r="C138" s="94"/>
      <c r="D138" s="81"/>
      <c r="E138" s="3" t="s">
        <v>4</v>
      </c>
      <c r="F138" s="11">
        <f>SUM(H138+I138+J138+K138)</f>
        <v>0</v>
      </c>
      <c r="G138" s="24"/>
      <c r="H138" s="11">
        <f t="shared" si="33"/>
        <v>0</v>
      </c>
      <c r="I138" s="46">
        <f t="shared" si="33"/>
        <v>0</v>
      </c>
      <c r="J138" s="11">
        <f t="shared" si="33"/>
        <v>0</v>
      </c>
      <c r="K138" s="46">
        <f t="shared" si="33"/>
        <v>0</v>
      </c>
      <c r="L138" s="11"/>
    </row>
    <row r="139" spans="1:12" s="23" customFormat="1" ht="21" customHeight="1" x14ac:dyDescent="0.25">
      <c r="A139" s="79"/>
      <c r="B139" s="92"/>
      <c r="C139" s="94"/>
      <c r="D139" s="81"/>
      <c r="E139" s="3" t="s">
        <v>5</v>
      </c>
      <c r="F139" s="11">
        <f>SUM(H139+I139+J139+K139)</f>
        <v>352799.57315000007</v>
      </c>
      <c r="G139" s="24"/>
      <c r="H139" s="11">
        <f t="shared" si="33"/>
        <v>86177.023820000002</v>
      </c>
      <c r="I139" s="46">
        <f t="shared" si="33"/>
        <v>92401.706330000001</v>
      </c>
      <c r="J139" s="11">
        <f t="shared" si="33"/>
        <v>87046.753000000012</v>
      </c>
      <c r="K139" s="46">
        <f t="shared" si="33"/>
        <v>87174.09</v>
      </c>
      <c r="L139" s="11"/>
    </row>
    <row r="140" spans="1:12" s="23" customFormat="1" ht="21" customHeight="1" x14ac:dyDescent="0.25">
      <c r="A140" s="79"/>
      <c r="B140" s="92"/>
      <c r="C140" s="95"/>
      <c r="D140" s="81"/>
      <c r="E140" s="3" t="s">
        <v>6</v>
      </c>
      <c r="F140" s="11">
        <f>SUM(H140+I140+J140+K140)</f>
        <v>0</v>
      </c>
      <c r="G140" s="24"/>
      <c r="H140" s="11">
        <f t="shared" si="33"/>
        <v>0</v>
      </c>
      <c r="I140" s="46">
        <f t="shared" si="33"/>
        <v>0</v>
      </c>
      <c r="J140" s="11">
        <f t="shared" si="33"/>
        <v>0</v>
      </c>
      <c r="K140" s="46">
        <f t="shared" si="33"/>
        <v>0</v>
      </c>
      <c r="L140" s="11"/>
    </row>
    <row r="141" spans="1:12" s="23" customFormat="1" ht="21" customHeight="1" x14ac:dyDescent="0.25">
      <c r="A141" s="72" t="s">
        <v>33</v>
      </c>
      <c r="B141" s="73" t="s">
        <v>12</v>
      </c>
      <c r="C141" s="93" t="s">
        <v>85</v>
      </c>
      <c r="D141" s="82" t="s">
        <v>110</v>
      </c>
      <c r="E141" s="5" t="s">
        <v>2</v>
      </c>
      <c r="F141" s="12">
        <f>SUM(F142+F143+F144+F145+F146)</f>
        <v>46940.178719999996</v>
      </c>
      <c r="G141" s="25">
        <f t="shared" ref="G141" si="34">SUM(G142:G146)</f>
        <v>0</v>
      </c>
      <c r="H141" s="12">
        <f>SUM(H142+H143+H144+H145+H146)</f>
        <v>12076.384719999998</v>
      </c>
      <c r="I141" s="47">
        <f>SUM(I142+I143+I144+I145+I146)</f>
        <v>11511.482</v>
      </c>
      <c r="J141" s="12">
        <f>SUM(J142+J143+J144+J145+J146)</f>
        <v>11622.898999999999</v>
      </c>
      <c r="K141" s="47">
        <f>SUM(K142+K143+K144+K145+K146)</f>
        <v>11729.413</v>
      </c>
      <c r="L141" s="12"/>
    </row>
    <row r="142" spans="1:12" s="23" customFormat="1" ht="21" customHeight="1" x14ac:dyDescent="0.25">
      <c r="A142" s="72"/>
      <c r="B142" s="73"/>
      <c r="C142" s="94"/>
      <c r="D142" s="82"/>
      <c r="E142" s="5" t="s">
        <v>3</v>
      </c>
      <c r="F142" s="12">
        <f>SUM(H142+I142+J142+K142)</f>
        <v>0</v>
      </c>
      <c r="G142" s="25"/>
      <c r="H142" s="12">
        <v>0</v>
      </c>
      <c r="I142" s="47">
        <v>0</v>
      </c>
      <c r="J142" s="12">
        <v>0</v>
      </c>
      <c r="K142" s="47">
        <v>0</v>
      </c>
      <c r="L142" s="12"/>
    </row>
    <row r="143" spans="1:12" s="23" customFormat="1" ht="21" customHeight="1" x14ac:dyDescent="0.25">
      <c r="A143" s="72"/>
      <c r="B143" s="73"/>
      <c r="C143" s="94"/>
      <c r="D143" s="82"/>
      <c r="E143" s="6" t="s">
        <v>77</v>
      </c>
      <c r="F143" s="12">
        <f>SUM(H143+I143+J143+K143)</f>
        <v>0</v>
      </c>
      <c r="G143" s="25"/>
      <c r="H143" s="12">
        <v>0</v>
      </c>
      <c r="I143" s="47">
        <v>0</v>
      </c>
      <c r="J143" s="12">
        <v>0</v>
      </c>
      <c r="K143" s="47">
        <v>0</v>
      </c>
      <c r="L143" s="12"/>
    </row>
    <row r="144" spans="1:12" s="23" customFormat="1" ht="21" customHeight="1" x14ac:dyDescent="0.25">
      <c r="A144" s="72"/>
      <c r="B144" s="73"/>
      <c r="C144" s="94"/>
      <c r="D144" s="82"/>
      <c r="E144" s="5" t="s">
        <v>4</v>
      </c>
      <c r="F144" s="12">
        <f>SUM(H144+I144+J144+K144)</f>
        <v>0</v>
      </c>
      <c r="G144" s="25"/>
      <c r="H144" s="12">
        <v>0</v>
      </c>
      <c r="I144" s="47">
        <v>0</v>
      </c>
      <c r="J144" s="12">
        <v>0</v>
      </c>
      <c r="K144" s="47">
        <v>0</v>
      </c>
      <c r="L144" s="12"/>
    </row>
    <row r="145" spans="1:12" s="23" customFormat="1" ht="21" customHeight="1" x14ac:dyDescent="0.25">
      <c r="A145" s="72"/>
      <c r="B145" s="73"/>
      <c r="C145" s="94"/>
      <c r="D145" s="82"/>
      <c r="E145" s="5" t="s">
        <v>5</v>
      </c>
      <c r="F145" s="12">
        <f>SUM(H145+I145+J145+K145)</f>
        <v>46940.178719999996</v>
      </c>
      <c r="G145" s="25"/>
      <c r="H145" s="12">
        <f>11279.478+796.90672</f>
        <v>12076.384719999998</v>
      </c>
      <c r="I145" s="47">
        <f>11521.982-10.5</f>
        <v>11511.482</v>
      </c>
      <c r="J145" s="12">
        <f>11745.776-10.5-112.377</f>
        <v>11622.898999999999</v>
      </c>
      <c r="K145" s="47">
        <f>11852.29-10.5-112.377</f>
        <v>11729.413</v>
      </c>
      <c r="L145" s="12"/>
    </row>
    <row r="146" spans="1:12" s="23" customFormat="1" ht="21" customHeight="1" x14ac:dyDescent="0.25">
      <c r="A146" s="72"/>
      <c r="B146" s="73"/>
      <c r="C146" s="95"/>
      <c r="D146" s="82"/>
      <c r="E146" s="5" t="s">
        <v>6</v>
      </c>
      <c r="F146" s="12">
        <f>SUM(H146+I146+J146+K146)</f>
        <v>0</v>
      </c>
      <c r="G146" s="25"/>
      <c r="H146" s="12">
        <v>0</v>
      </c>
      <c r="I146" s="47">
        <v>0</v>
      </c>
      <c r="J146" s="12">
        <v>0</v>
      </c>
      <c r="K146" s="47">
        <v>0</v>
      </c>
      <c r="L146" s="12"/>
    </row>
    <row r="147" spans="1:12" s="23" customFormat="1" ht="21" customHeight="1" x14ac:dyDescent="0.25">
      <c r="A147" s="104" t="s">
        <v>14</v>
      </c>
      <c r="B147" s="101" t="s">
        <v>11</v>
      </c>
      <c r="C147" s="93" t="s">
        <v>85</v>
      </c>
      <c r="D147" s="107" t="s">
        <v>38</v>
      </c>
      <c r="E147" s="5" t="s">
        <v>2</v>
      </c>
      <c r="F147" s="12">
        <f>SUM(F148+F149+F150+F151+F152)</f>
        <v>305859.39442999999</v>
      </c>
      <c r="G147" s="25">
        <f t="shared" ref="G147" si="35">SUM(G148:G152)</f>
        <v>0</v>
      </c>
      <c r="H147" s="12">
        <f>SUM(H148+H149+H150+H151+H152)</f>
        <v>74100.6391</v>
      </c>
      <c r="I147" s="47">
        <f>SUM(I148+I149+I150+I151+I152)</f>
        <v>80890.224329999997</v>
      </c>
      <c r="J147" s="12">
        <f>SUM(J148+J149+J150+J151+J152)</f>
        <v>75423.854000000007</v>
      </c>
      <c r="K147" s="47">
        <f>SUM(K148+K149+K150+K151+K152)</f>
        <v>75444.676999999996</v>
      </c>
      <c r="L147" s="12"/>
    </row>
    <row r="148" spans="1:12" s="23" customFormat="1" ht="21" customHeight="1" x14ac:dyDescent="0.25">
      <c r="A148" s="105"/>
      <c r="B148" s="102"/>
      <c r="C148" s="94"/>
      <c r="D148" s="108"/>
      <c r="E148" s="5" t="s">
        <v>3</v>
      </c>
      <c r="F148" s="12">
        <f>SUM(H148+I148+J148+K148)</f>
        <v>0</v>
      </c>
      <c r="G148" s="25"/>
      <c r="H148" s="12">
        <v>0</v>
      </c>
      <c r="I148" s="47">
        <v>0</v>
      </c>
      <c r="J148" s="12">
        <v>0</v>
      </c>
      <c r="K148" s="47">
        <v>0</v>
      </c>
      <c r="L148" s="12"/>
    </row>
    <row r="149" spans="1:12" s="23" customFormat="1" ht="21" customHeight="1" x14ac:dyDescent="0.25">
      <c r="A149" s="105"/>
      <c r="B149" s="102"/>
      <c r="C149" s="94"/>
      <c r="D149" s="108"/>
      <c r="E149" s="6" t="s">
        <v>77</v>
      </c>
      <c r="F149" s="12">
        <f>SUM(H149+I149+J149+K149)</f>
        <v>0</v>
      </c>
      <c r="G149" s="25"/>
      <c r="H149" s="12">
        <v>0</v>
      </c>
      <c r="I149" s="47">
        <v>0</v>
      </c>
      <c r="J149" s="12">
        <v>0</v>
      </c>
      <c r="K149" s="47">
        <v>0</v>
      </c>
      <c r="L149" s="12"/>
    </row>
    <row r="150" spans="1:12" s="23" customFormat="1" ht="21" customHeight="1" x14ac:dyDescent="0.25">
      <c r="A150" s="105"/>
      <c r="B150" s="102"/>
      <c r="C150" s="94"/>
      <c r="D150" s="108"/>
      <c r="E150" s="5" t="s">
        <v>4</v>
      </c>
      <c r="F150" s="12">
        <f>SUM(H150+I150+J150+K150)</f>
        <v>0</v>
      </c>
      <c r="G150" s="25"/>
      <c r="H150" s="12">
        <v>0</v>
      </c>
      <c r="I150" s="47">
        <v>0</v>
      </c>
      <c r="J150" s="12">
        <v>0</v>
      </c>
      <c r="K150" s="47">
        <v>0</v>
      </c>
      <c r="L150" s="12"/>
    </row>
    <row r="151" spans="1:12" s="23" customFormat="1" ht="21" customHeight="1" x14ac:dyDescent="0.25">
      <c r="A151" s="105"/>
      <c r="B151" s="102"/>
      <c r="C151" s="94"/>
      <c r="D151" s="108"/>
      <c r="E151" s="5" t="s">
        <v>5</v>
      </c>
      <c r="F151" s="12">
        <f>SUM(H151+I151+J151+K151)</f>
        <v>305859.39442999999</v>
      </c>
      <c r="G151" s="25"/>
      <c r="H151" s="12">
        <f>71979.55548+1104-788-316+2121.08362</f>
        <v>74100.6391</v>
      </c>
      <c r="I151" s="47">
        <v>80890.224329999997</v>
      </c>
      <c r="J151" s="12">
        <f>75423.854</f>
        <v>75423.854000000007</v>
      </c>
      <c r="K151" s="47">
        <f>75444.677</f>
        <v>75444.676999999996</v>
      </c>
      <c r="L151" s="12"/>
    </row>
    <row r="152" spans="1:12" s="23" customFormat="1" ht="21" customHeight="1" x14ac:dyDescent="0.25">
      <c r="A152" s="106"/>
      <c r="B152" s="103"/>
      <c r="C152" s="95"/>
      <c r="D152" s="109"/>
      <c r="E152" s="5" t="s">
        <v>6</v>
      </c>
      <c r="F152" s="12">
        <f>SUM(H152+I152+J152+K152)</f>
        <v>0</v>
      </c>
      <c r="G152" s="25"/>
      <c r="H152" s="12">
        <v>0</v>
      </c>
      <c r="I152" s="47">
        <v>0</v>
      </c>
      <c r="J152" s="12">
        <v>0</v>
      </c>
      <c r="K152" s="47">
        <v>0</v>
      </c>
      <c r="L152" s="12"/>
    </row>
    <row r="153" spans="1:12" s="23" customFormat="1" ht="21" customHeight="1" x14ac:dyDescent="0.25">
      <c r="A153" s="53" t="s">
        <v>37</v>
      </c>
      <c r="B153" s="69" t="s">
        <v>70</v>
      </c>
      <c r="C153" s="60"/>
      <c r="D153" s="76" t="s">
        <v>13</v>
      </c>
      <c r="E153" s="3" t="s">
        <v>2</v>
      </c>
      <c r="F153" s="11">
        <f t="shared" ref="F153:K153" si="36">SUM(F154:F158)</f>
        <v>0</v>
      </c>
      <c r="G153" s="11">
        <f t="shared" si="36"/>
        <v>0</v>
      </c>
      <c r="H153" s="11">
        <f t="shared" si="36"/>
        <v>0</v>
      </c>
      <c r="I153" s="46">
        <f t="shared" si="36"/>
        <v>0</v>
      </c>
      <c r="J153" s="11">
        <f t="shared" si="36"/>
        <v>0</v>
      </c>
      <c r="K153" s="46">
        <f t="shared" si="36"/>
        <v>0</v>
      </c>
      <c r="L153" s="11"/>
    </row>
    <row r="154" spans="1:12" s="23" customFormat="1" ht="21" customHeight="1" x14ac:dyDescent="0.25">
      <c r="A154" s="53"/>
      <c r="B154" s="70"/>
      <c r="C154" s="61"/>
      <c r="D154" s="77"/>
      <c r="E154" s="3" t="s">
        <v>3</v>
      </c>
      <c r="F154" s="11">
        <f>SUM(H154:K154)</f>
        <v>0</v>
      </c>
      <c r="G154" s="24"/>
      <c r="H154" s="11">
        <f t="shared" ref="H154:K158" si="37">H160</f>
        <v>0</v>
      </c>
      <c r="I154" s="46">
        <f t="shared" si="37"/>
        <v>0</v>
      </c>
      <c r="J154" s="11">
        <f t="shared" si="37"/>
        <v>0</v>
      </c>
      <c r="K154" s="46">
        <f t="shared" si="37"/>
        <v>0</v>
      </c>
      <c r="L154" s="11"/>
    </row>
    <row r="155" spans="1:12" s="23" customFormat="1" ht="21" customHeight="1" x14ac:dyDescent="0.25">
      <c r="A155" s="53"/>
      <c r="B155" s="70"/>
      <c r="C155" s="61"/>
      <c r="D155" s="77"/>
      <c r="E155" s="4" t="s">
        <v>76</v>
      </c>
      <c r="F155" s="11">
        <f>SUM(H155:K155)</f>
        <v>0</v>
      </c>
      <c r="G155" s="24"/>
      <c r="H155" s="11">
        <f t="shared" si="37"/>
        <v>0</v>
      </c>
      <c r="I155" s="46">
        <f t="shared" si="37"/>
        <v>0</v>
      </c>
      <c r="J155" s="11">
        <f t="shared" si="37"/>
        <v>0</v>
      </c>
      <c r="K155" s="46">
        <f t="shared" si="37"/>
        <v>0</v>
      </c>
      <c r="L155" s="11"/>
    </row>
    <row r="156" spans="1:12" s="23" customFormat="1" ht="21" customHeight="1" x14ac:dyDescent="0.25">
      <c r="A156" s="53"/>
      <c r="B156" s="70"/>
      <c r="C156" s="61"/>
      <c r="D156" s="77"/>
      <c r="E156" s="3" t="s">
        <v>4</v>
      </c>
      <c r="F156" s="11">
        <f>SUM(H156:K156)</f>
        <v>0</v>
      </c>
      <c r="G156" s="24"/>
      <c r="H156" s="11">
        <f t="shared" si="37"/>
        <v>0</v>
      </c>
      <c r="I156" s="46">
        <f t="shared" si="37"/>
        <v>0</v>
      </c>
      <c r="J156" s="11">
        <f t="shared" si="37"/>
        <v>0</v>
      </c>
      <c r="K156" s="46">
        <f t="shared" si="37"/>
        <v>0</v>
      </c>
      <c r="L156" s="11"/>
    </row>
    <row r="157" spans="1:12" s="23" customFormat="1" ht="21" customHeight="1" x14ac:dyDescent="0.25">
      <c r="A157" s="53"/>
      <c r="B157" s="70"/>
      <c r="C157" s="61"/>
      <c r="D157" s="77"/>
      <c r="E157" s="3" t="s">
        <v>5</v>
      </c>
      <c r="F157" s="11">
        <f>SUM(H157:K157)</f>
        <v>0</v>
      </c>
      <c r="G157" s="24"/>
      <c r="H157" s="11">
        <f t="shared" si="37"/>
        <v>0</v>
      </c>
      <c r="I157" s="46">
        <f t="shared" si="37"/>
        <v>0</v>
      </c>
      <c r="J157" s="11">
        <f t="shared" si="37"/>
        <v>0</v>
      </c>
      <c r="K157" s="46">
        <f t="shared" si="37"/>
        <v>0</v>
      </c>
      <c r="L157" s="11"/>
    </row>
    <row r="158" spans="1:12" s="23" customFormat="1" ht="21" customHeight="1" x14ac:dyDescent="0.25">
      <c r="A158" s="53"/>
      <c r="B158" s="71"/>
      <c r="C158" s="62"/>
      <c r="D158" s="78"/>
      <c r="E158" s="3" t="s">
        <v>6</v>
      </c>
      <c r="F158" s="11">
        <f>SUM(H158:K158)</f>
        <v>0</v>
      </c>
      <c r="G158" s="11"/>
      <c r="H158" s="11">
        <f t="shared" si="37"/>
        <v>0</v>
      </c>
      <c r="I158" s="46">
        <f t="shared" si="37"/>
        <v>0</v>
      </c>
      <c r="J158" s="11">
        <f t="shared" si="37"/>
        <v>0</v>
      </c>
      <c r="K158" s="46">
        <f t="shared" si="37"/>
        <v>0</v>
      </c>
      <c r="L158" s="11"/>
    </row>
    <row r="159" spans="1:12" s="23" customFormat="1" ht="21" customHeight="1" x14ac:dyDescent="0.25">
      <c r="A159" s="72" t="s">
        <v>97</v>
      </c>
      <c r="B159" s="73" t="s">
        <v>73</v>
      </c>
      <c r="C159" s="100"/>
      <c r="D159" s="82" t="s">
        <v>13</v>
      </c>
      <c r="E159" s="5" t="s">
        <v>2</v>
      </c>
      <c r="F159" s="12">
        <f>SUM(F160+F161+F162+F163+F164)</f>
        <v>0</v>
      </c>
      <c r="G159" s="12">
        <f t="shared" ref="G159" si="38">SUM(G160:G164)</f>
        <v>0</v>
      </c>
      <c r="H159" s="12">
        <f>SUM(H160+H161+H162+H163+H164)</f>
        <v>0</v>
      </c>
      <c r="I159" s="47">
        <f>SUM(I160+I161+I162+I163+I164)</f>
        <v>0</v>
      </c>
      <c r="J159" s="12">
        <f>SUM(J160+J161+J162+J163+J164)</f>
        <v>0</v>
      </c>
      <c r="K159" s="47">
        <f>SUM(K160+K161+K162+K163+K164)</f>
        <v>0</v>
      </c>
      <c r="L159" s="12"/>
    </row>
    <row r="160" spans="1:12" s="23" customFormat="1" ht="21" customHeight="1" x14ac:dyDescent="0.25">
      <c r="A160" s="99"/>
      <c r="B160" s="73"/>
      <c r="C160" s="100"/>
      <c r="D160" s="82"/>
      <c r="E160" s="5" t="s">
        <v>3</v>
      </c>
      <c r="F160" s="12">
        <f>SUM(H160+I160+J160+K160)</f>
        <v>0</v>
      </c>
      <c r="G160" s="25"/>
      <c r="H160" s="12">
        <v>0</v>
      </c>
      <c r="I160" s="47">
        <v>0</v>
      </c>
      <c r="J160" s="12">
        <v>0</v>
      </c>
      <c r="K160" s="47">
        <v>0</v>
      </c>
      <c r="L160" s="12"/>
    </row>
    <row r="161" spans="1:12" s="23" customFormat="1" ht="21" customHeight="1" x14ac:dyDescent="0.25">
      <c r="A161" s="99"/>
      <c r="B161" s="73"/>
      <c r="C161" s="100"/>
      <c r="D161" s="82"/>
      <c r="E161" s="6" t="s">
        <v>76</v>
      </c>
      <c r="F161" s="12">
        <f>SUM(H161+I161+J161+K161)</f>
        <v>0</v>
      </c>
      <c r="G161" s="25"/>
      <c r="H161" s="12">
        <v>0</v>
      </c>
      <c r="I161" s="47">
        <v>0</v>
      </c>
      <c r="J161" s="12">
        <v>0</v>
      </c>
      <c r="K161" s="47">
        <v>0</v>
      </c>
      <c r="L161" s="12"/>
    </row>
    <row r="162" spans="1:12" s="23" customFormat="1" ht="21" customHeight="1" x14ac:dyDescent="0.25">
      <c r="A162" s="99"/>
      <c r="B162" s="73"/>
      <c r="C162" s="100"/>
      <c r="D162" s="82"/>
      <c r="E162" s="5" t="s">
        <v>4</v>
      </c>
      <c r="F162" s="12">
        <f>SUM(H162+I162+J162+K162)</f>
        <v>0</v>
      </c>
      <c r="G162" s="25"/>
      <c r="H162" s="12">
        <v>0</v>
      </c>
      <c r="I162" s="47">
        <v>0</v>
      </c>
      <c r="J162" s="12">
        <v>0</v>
      </c>
      <c r="K162" s="47">
        <v>0</v>
      </c>
      <c r="L162" s="12"/>
    </row>
    <row r="163" spans="1:12" s="23" customFormat="1" ht="21" customHeight="1" x14ac:dyDescent="0.25">
      <c r="A163" s="99"/>
      <c r="B163" s="73"/>
      <c r="C163" s="100"/>
      <c r="D163" s="82"/>
      <c r="E163" s="5" t="s">
        <v>5</v>
      </c>
      <c r="F163" s="12">
        <f>SUM(H163+I163+J163+K163)</f>
        <v>0</v>
      </c>
      <c r="G163" s="25"/>
      <c r="H163" s="12">
        <v>0</v>
      </c>
      <c r="I163" s="47">
        <v>0</v>
      </c>
      <c r="J163" s="12">
        <v>0</v>
      </c>
      <c r="K163" s="47">
        <v>0</v>
      </c>
      <c r="L163" s="12"/>
    </row>
    <row r="164" spans="1:12" s="23" customFormat="1" ht="21" customHeight="1" x14ac:dyDescent="0.25">
      <c r="A164" s="99"/>
      <c r="B164" s="73"/>
      <c r="C164" s="100"/>
      <c r="D164" s="82"/>
      <c r="E164" s="5" t="s">
        <v>6</v>
      </c>
      <c r="F164" s="12">
        <f>SUM(H164+I164+J164+K164)</f>
        <v>0</v>
      </c>
      <c r="G164" s="12"/>
      <c r="H164" s="12">
        <v>0</v>
      </c>
      <c r="I164" s="47">
        <v>0</v>
      </c>
      <c r="J164" s="12">
        <v>0</v>
      </c>
      <c r="K164" s="47">
        <v>0</v>
      </c>
      <c r="L164" s="12"/>
    </row>
    <row r="165" spans="1:12" s="23" customFormat="1" ht="21" customHeight="1" x14ac:dyDescent="0.25">
      <c r="A165" s="79" t="s">
        <v>19</v>
      </c>
      <c r="B165" s="92" t="s">
        <v>41</v>
      </c>
      <c r="C165" s="93" t="s">
        <v>85</v>
      </c>
      <c r="D165" s="81" t="s">
        <v>13</v>
      </c>
      <c r="E165" s="3" t="s">
        <v>2</v>
      </c>
      <c r="F165" s="11">
        <f>SUM(F166+F167+F168+F169+F170)</f>
        <v>103498.36195999999</v>
      </c>
      <c r="G165" s="24">
        <f t="shared" ref="G165" si="39">SUM(G166:G170)</f>
        <v>0</v>
      </c>
      <c r="H165" s="11">
        <f>SUM(H166+H167+H168+H169+H170)</f>
        <v>21999.5625</v>
      </c>
      <c r="I165" s="46">
        <f>SUM(I166+I167+I168+I169+I170)</f>
        <v>27116.2212</v>
      </c>
      <c r="J165" s="11">
        <f>SUM(J166+J167+J168+J169+J170)</f>
        <v>26669.253130000001</v>
      </c>
      <c r="K165" s="46">
        <f>SUM(K166+K167+K168+K169+K170)</f>
        <v>27713.325130000001</v>
      </c>
      <c r="L165" s="11"/>
    </row>
    <row r="166" spans="1:12" s="23" customFormat="1" ht="21" customHeight="1" x14ac:dyDescent="0.25">
      <c r="A166" s="79"/>
      <c r="B166" s="92"/>
      <c r="C166" s="94"/>
      <c r="D166" s="81"/>
      <c r="E166" s="3" t="s">
        <v>3</v>
      </c>
      <c r="F166" s="11">
        <f>SUM(H166+I166+J166+K166)</f>
        <v>100016.54276</v>
      </c>
      <c r="G166" s="24"/>
      <c r="H166" s="11">
        <f t="shared" ref="H166:K170" si="40">SUM(H172+H178)</f>
        <v>21999.5625</v>
      </c>
      <c r="I166" s="46">
        <f t="shared" si="40"/>
        <v>23634.401999999998</v>
      </c>
      <c r="J166" s="11">
        <f t="shared" si="40"/>
        <v>26669.253130000001</v>
      </c>
      <c r="K166" s="46">
        <f t="shared" si="40"/>
        <v>27713.325130000001</v>
      </c>
      <c r="L166" s="11"/>
    </row>
    <row r="167" spans="1:12" s="23" customFormat="1" ht="21" customHeight="1" x14ac:dyDescent="0.25">
      <c r="A167" s="79"/>
      <c r="B167" s="92"/>
      <c r="C167" s="94"/>
      <c r="D167" s="81"/>
      <c r="E167" s="4" t="s">
        <v>77</v>
      </c>
      <c r="F167" s="11">
        <f>SUM(H167+I167+J167+K167)</f>
        <v>0</v>
      </c>
      <c r="G167" s="24"/>
      <c r="H167" s="11">
        <f t="shared" si="40"/>
        <v>0</v>
      </c>
      <c r="I167" s="46">
        <f t="shared" si="40"/>
        <v>0</v>
      </c>
      <c r="J167" s="11">
        <f t="shared" si="40"/>
        <v>0</v>
      </c>
      <c r="K167" s="46">
        <f t="shared" si="40"/>
        <v>0</v>
      </c>
      <c r="L167" s="11"/>
    </row>
    <row r="168" spans="1:12" s="23" customFormat="1" ht="21" customHeight="1" x14ac:dyDescent="0.25">
      <c r="A168" s="79"/>
      <c r="B168" s="92"/>
      <c r="C168" s="94"/>
      <c r="D168" s="81"/>
      <c r="E168" s="3" t="s">
        <v>4</v>
      </c>
      <c r="F168" s="11">
        <f>SUM(H168+I168+J168+K168)</f>
        <v>0</v>
      </c>
      <c r="G168" s="24"/>
      <c r="H168" s="11">
        <f t="shared" si="40"/>
        <v>0</v>
      </c>
      <c r="I168" s="46">
        <f t="shared" si="40"/>
        <v>0</v>
      </c>
      <c r="J168" s="11">
        <f t="shared" si="40"/>
        <v>0</v>
      </c>
      <c r="K168" s="46">
        <f t="shared" si="40"/>
        <v>0</v>
      </c>
      <c r="L168" s="11"/>
    </row>
    <row r="169" spans="1:12" s="23" customFormat="1" ht="21" customHeight="1" x14ac:dyDescent="0.25">
      <c r="A169" s="79"/>
      <c r="B169" s="92"/>
      <c r="C169" s="94"/>
      <c r="D169" s="81"/>
      <c r="E169" s="3" t="s">
        <v>5</v>
      </c>
      <c r="F169" s="11">
        <f>SUM(H169+I169+J169+K169)</f>
        <v>3481.8191999999999</v>
      </c>
      <c r="G169" s="24"/>
      <c r="H169" s="11">
        <f t="shared" si="40"/>
        <v>0</v>
      </c>
      <c r="I169" s="46">
        <f t="shared" si="40"/>
        <v>3481.8191999999999</v>
      </c>
      <c r="J169" s="11">
        <f t="shared" si="40"/>
        <v>0</v>
      </c>
      <c r="K169" s="46">
        <f t="shared" si="40"/>
        <v>0</v>
      </c>
      <c r="L169" s="11"/>
    </row>
    <row r="170" spans="1:12" s="23" customFormat="1" ht="21" customHeight="1" x14ac:dyDescent="0.25">
      <c r="A170" s="79"/>
      <c r="B170" s="92"/>
      <c r="C170" s="95"/>
      <c r="D170" s="81"/>
      <c r="E170" s="3" t="s">
        <v>6</v>
      </c>
      <c r="F170" s="11">
        <f>SUM(H170+I170+J170+K170)</f>
        <v>0</v>
      </c>
      <c r="G170" s="24"/>
      <c r="H170" s="11">
        <f t="shared" si="40"/>
        <v>0</v>
      </c>
      <c r="I170" s="46">
        <f t="shared" si="40"/>
        <v>0</v>
      </c>
      <c r="J170" s="11">
        <f t="shared" si="40"/>
        <v>0</v>
      </c>
      <c r="K170" s="46">
        <f t="shared" si="40"/>
        <v>0</v>
      </c>
      <c r="L170" s="11"/>
    </row>
    <row r="171" spans="1:12" s="23" customFormat="1" ht="22.5" customHeight="1" x14ac:dyDescent="0.25">
      <c r="A171" s="104" t="s">
        <v>79</v>
      </c>
      <c r="B171" s="101" t="s">
        <v>41</v>
      </c>
      <c r="C171" s="93" t="s">
        <v>85</v>
      </c>
      <c r="D171" s="107" t="s">
        <v>13</v>
      </c>
      <c r="E171" s="5" t="s">
        <v>2</v>
      </c>
      <c r="F171" s="12">
        <f>SUM(F172+F173+F174+F175+F176)</f>
        <v>96338.218759999989</v>
      </c>
      <c r="G171" s="25">
        <f t="shared" ref="G171" si="41">SUM(G172:G176)</f>
        <v>0</v>
      </c>
      <c r="H171" s="12">
        <f>SUM(H172+H173+H174+H175+H176)</f>
        <v>19365.3105</v>
      </c>
      <c r="I171" s="47">
        <f>SUM(I172+I173+I174+I175+I176)</f>
        <v>23634.401999999998</v>
      </c>
      <c r="J171" s="12">
        <f>SUM(J172+J173+J174+J175+J176)</f>
        <v>26669.253130000001</v>
      </c>
      <c r="K171" s="47">
        <f>SUM(K172+K173+K174+K175+K176)</f>
        <v>26669.253130000001</v>
      </c>
      <c r="L171" s="12"/>
    </row>
    <row r="172" spans="1:12" s="23" customFormat="1" ht="22.5" customHeight="1" x14ac:dyDescent="0.25">
      <c r="A172" s="105"/>
      <c r="B172" s="102"/>
      <c r="C172" s="94"/>
      <c r="D172" s="108"/>
      <c r="E172" s="5" t="s">
        <v>3</v>
      </c>
      <c r="F172" s="12">
        <f>SUM(H172+I172+J172+K172)</f>
        <v>96338.218759999989</v>
      </c>
      <c r="G172" s="25"/>
      <c r="H172" s="12">
        <f>11296.3605+5164.128+2904.822</f>
        <v>19365.3105</v>
      </c>
      <c r="I172" s="47">
        <v>23634.401999999998</v>
      </c>
      <c r="J172" s="12">
        <v>26669.253130000001</v>
      </c>
      <c r="K172" s="47">
        <v>26669.253130000001</v>
      </c>
      <c r="L172" s="12"/>
    </row>
    <row r="173" spans="1:12" s="23" customFormat="1" ht="22.5" customHeight="1" x14ac:dyDescent="0.25">
      <c r="A173" s="105"/>
      <c r="B173" s="102"/>
      <c r="C173" s="94"/>
      <c r="D173" s="108"/>
      <c r="E173" s="6" t="s">
        <v>77</v>
      </c>
      <c r="F173" s="12">
        <f>SUM(H173+I173+J173+K173)</f>
        <v>0</v>
      </c>
      <c r="G173" s="25"/>
      <c r="H173" s="12">
        <v>0</v>
      </c>
      <c r="I173" s="47">
        <v>0</v>
      </c>
      <c r="J173" s="12">
        <v>0</v>
      </c>
      <c r="K173" s="47">
        <v>0</v>
      </c>
      <c r="L173" s="12"/>
    </row>
    <row r="174" spans="1:12" s="23" customFormat="1" ht="22.5" customHeight="1" x14ac:dyDescent="0.25">
      <c r="A174" s="105"/>
      <c r="B174" s="102"/>
      <c r="C174" s="94"/>
      <c r="D174" s="108"/>
      <c r="E174" s="5" t="s">
        <v>4</v>
      </c>
      <c r="F174" s="12">
        <f>SUM(H174+I174+J174+K174)</f>
        <v>0</v>
      </c>
      <c r="G174" s="25"/>
      <c r="H174" s="12">
        <v>0</v>
      </c>
      <c r="I174" s="47">
        <v>0</v>
      </c>
      <c r="J174" s="12">
        <v>0</v>
      </c>
      <c r="K174" s="47">
        <v>0</v>
      </c>
      <c r="L174" s="12"/>
    </row>
    <row r="175" spans="1:12" s="23" customFormat="1" ht="22.5" customHeight="1" x14ac:dyDescent="0.25">
      <c r="A175" s="105"/>
      <c r="B175" s="102"/>
      <c r="C175" s="94"/>
      <c r="D175" s="108"/>
      <c r="E175" s="5" t="s">
        <v>5</v>
      </c>
      <c r="F175" s="12">
        <f>SUM(H175+I175+J175+K175)</f>
        <v>0</v>
      </c>
      <c r="G175" s="25"/>
      <c r="H175" s="12">
        <v>0</v>
      </c>
      <c r="I175" s="47">
        <v>0</v>
      </c>
      <c r="J175" s="12">
        <v>0</v>
      </c>
      <c r="K175" s="47">
        <v>0</v>
      </c>
      <c r="L175" s="12"/>
    </row>
    <row r="176" spans="1:12" s="23" customFormat="1" ht="22.5" customHeight="1" x14ac:dyDescent="0.25">
      <c r="A176" s="106"/>
      <c r="B176" s="103"/>
      <c r="C176" s="95"/>
      <c r="D176" s="109"/>
      <c r="E176" s="5" t="s">
        <v>6</v>
      </c>
      <c r="F176" s="12">
        <f>SUM(H176+I176+J176+K176)</f>
        <v>0</v>
      </c>
      <c r="G176" s="25"/>
      <c r="H176" s="12">
        <v>0</v>
      </c>
      <c r="I176" s="47">
        <v>0</v>
      </c>
      <c r="J176" s="12">
        <v>0</v>
      </c>
      <c r="K176" s="47">
        <v>0</v>
      </c>
      <c r="L176" s="12"/>
    </row>
    <row r="177" spans="1:12" s="23" customFormat="1" ht="22.5" customHeight="1" x14ac:dyDescent="0.25">
      <c r="A177" s="104" t="s">
        <v>107</v>
      </c>
      <c r="B177" s="101" t="s">
        <v>80</v>
      </c>
      <c r="C177" s="93" t="s">
        <v>85</v>
      </c>
      <c r="D177" s="107" t="s">
        <v>13</v>
      </c>
      <c r="E177" s="5" t="s">
        <v>2</v>
      </c>
      <c r="F177" s="12">
        <f>SUM(F178+F179+F180+F181+F182)</f>
        <v>7160.1431999999995</v>
      </c>
      <c r="G177" s="25">
        <f t="shared" ref="G177" si="42">SUM(G178:G182)</f>
        <v>0</v>
      </c>
      <c r="H177" s="12">
        <f>SUM(H178+H179+H180+H181+H182)</f>
        <v>2634.252</v>
      </c>
      <c r="I177" s="47">
        <f>SUM(I178+I179+I180+I181+I182)</f>
        <v>3481.8191999999999</v>
      </c>
      <c r="J177" s="12">
        <f>SUM(J178+J179+J180+J181+J182)</f>
        <v>0</v>
      </c>
      <c r="K177" s="47">
        <f>SUM(K178+K179+K180+K181+K182)</f>
        <v>1044.0719999999999</v>
      </c>
      <c r="L177" s="12"/>
    </row>
    <row r="178" spans="1:12" s="23" customFormat="1" ht="22.5" customHeight="1" x14ac:dyDescent="0.25">
      <c r="A178" s="105"/>
      <c r="B178" s="102"/>
      <c r="C178" s="94"/>
      <c r="D178" s="108"/>
      <c r="E178" s="5" t="s">
        <v>3</v>
      </c>
      <c r="F178" s="12">
        <f>SUM(H178+I178+J178+K178)</f>
        <v>3678.3239999999996</v>
      </c>
      <c r="G178" s="25"/>
      <c r="H178" s="12">
        <v>2634.252</v>
      </c>
      <c r="I178" s="47">
        <v>0</v>
      </c>
      <c r="J178" s="12">
        <v>0</v>
      </c>
      <c r="K178" s="47">
        <v>1044.0719999999999</v>
      </c>
      <c r="L178" s="12"/>
    </row>
    <row r="179" spans="1:12" s="23" customFormat="1" ht="22.5" customHeight="1" x14ac:dyDescent="0.25">
      <c r="A179" s="105"/>
      <c r="B179" s="102"/>
      <c r="C179" s="94"/>
      <c r="D179" s="108"/>
      <c r="E179" s="6" t="s">
        <v>77</v>
      </c>
      <c r="F179" s="12">
        <f>SUM(H179+I179+J179+K179)</f>
        <v>0</v>
      </c>
      <c r="G179" s="25"/>
      <c r="H179" s="12">
        <v>0</v>
      </c>
      <c r="I179" s="47">
        <v>0</v>
      </c>
      <c r="J179" s="12">
        <v>0</v>
      </c>
      <c r="K179" s="47">
        <v>0</v>
      </c>
      <c r="L179" s="12"/>
    </row>
    <row r="180" spans="1:12" s="23" customFormat="1" ht="22.5" customHeight="1" x14ac:dyDescent="0.25">
      <c r="A180" s="105"/>
      <c r="B180" s="102"/>
      <c r="C180" s="94"/>
      <c r="D180" s="108"/>
      <c r="E180" s="5" t="s">
        <v>4</v>
      </c>
      <c r="F180" s="12">
        <f>SUM(H180+I180+J180+K180)</f>
        <v>0</v>
      </c>
      <c r="G180" s="25"/>
      <c r="H180" s="12">
        <v>0</v>
      </c>
      <c r="I180" s="47">
        <v>0</v>
      </c>
      <c r="J180" s="12">
        <v>0</v>
      </c>
      <c r="K180" s="47">
        <v>0</v>
      </c>
      <c r="L180" s="12"/>
    </row>
    <row r="181" spans="1:12" s="23" customFormat="1" ht="22.5" customHeight="1" x14ac:dyDescent="0.25">
      <c r="A181" s="105"/>
      <c r="B181" s="102"/>
      <c r="C181" s="94"/>
      <c r="D181" s="108"/>
      <c r="E181" s="5" t="s">
        <v>5</v>
      </c>
      <c r="F181" s="12">
        <f>SUM(H181+I181+J181+K181)</f>
        <v>3481.8191999999999</v>
      </c>
      <c r="G181" s="25"/>
      <c r="H181" s="12">
        <v>0</v>
      </c>
      <c r="I181" s="47">
        <f>3481.8192</f>
        <v>3481.8191999999999</v>
      </c>
      <c r="J181" s="12">
        <v>0</v>
      </c>
      <c r="K181" s="47">
        <v>0</v>
      </c>
      <c r="L181" s="12"/>
    </row>
    <row r="182" spans="1:12" s="23" customFormat="1" ht="22.5" customHeight="1" x14ac:dyDescent="0.25">
      <c r="A182" s="106"/>
      <c r="B182" s="103"/>
      <c r="C182" s="95"/>
      <c r="D182" s="109"/>
      <c r="E182" s="5" t="s">
        <v>6</v>
      </c>
      <c r="F182" s="12">
        <f>SUM(H182+I182+J182+K182)</f>
        <v>0</v>
      </c>
      <c r="G182" s="25"/>
      <c r="H182" s="12">
        <v>0</v>
      </c>
      <c r="I182" s="47">
        <v>0</v>
      </c>
      <c r="J182" s="12">
        <v>0</v>
      </c>
      <c r="K182" s="47">
        <v>0</v>
      </c>
      <c r="L182" s="12"/>
    </row>
    <row r="183" spans="1:12" s="23" customFormat="1" ht="22.5" customHeight="1" x14ac:dyDescent="0.25">
      <c r="A183" s="125">
        <v>7</v>
      </c>
      <c r="B183" s="112" t="s">
        <v>89</v>
      </c>
      <c r="C183" s="60" t="s">
        <v>85</v>
      </c>
      <c r="D183" s="76" t="s">
        <v>111</v>
      </c>
      <c r="E183" s="3" t="s">
        <v>2</v>
      </c>
      <c r="F183" s="13">
        <f>SUM(F184+F185+F186+F187+F188)</f>
        <v>59341.755429999997</v>
      </c>
      <c r="G183" s="13">
        <f t="shared" ref="G183" si="43">SUM(G184:G188)</f>
        <v>0</v>
      </c>
      <c r="H183" s="13">
        <f>SUM(H184+H185+H186+H187+H188)</f>
        <v>5586.5916699999998</v>
      </c>
      <c r="I183" s="48">
        <f>SUM(I184+I185+I186+I187+I188)</f>
        <v>27006.709159999999</v>
      </c>
      <c r="J183" s="13">
        <f>SUM(J184+J185+J186+J187+J188)</f>
        <v>13374.227299999999</v>
      </c>
      <c r="K183" s="48">
        <f>SUM(K184+K185+K186+K187+K188)</f>
        <v>13374.227299999999</v>
      </c>
      <c r="L183" s="13"/>
    </row>
    <row r="184" spans="1:12" s="23" customFormat="1" ht="22.5" customHeight="1" x14ac:dyDescent="0.25">
      <c r="A184" s="126"/>
      <c r="B184" s="113"/>
      <c r="C184" s="61"/>
      <c r="D184" s="77"/>
      <c r="E184" s="7" t="s">
        <v>3</v>
      </c>
      <c r="F184" s="13">
        <f>SUM(H184+I184+J184+K184)</f>
        <v>0</v>
      </c>
      <c r="G184" s="13"/>
      <c r="H184" s="13">
        <v>0</v>
      </c>
      <c r="I184" s="48">
        <v>0</v>
      </c>
      <c r="J184" s="13">
        <v>0</v>
      </c>
      <c r="K184" s="48">
        <v>0</v>
      </c>
      <c r="L184" s="13"/>
    </row>
    <row r="185" spans="1:12" s="23" customFormat="1" ht="22.5" customHeight="1" x14ac:dyDescent="0.25">
      <c r="A185" s="126"/>
      <c r="B185" s="113"/>
      <c r="C185" s="61"/>
      <c r="D185" s="77"/>
      <c r="E185" s="8" t="s">
        <v>76</v>
      </c>
      <c r="F185" s="13">
        <f>SUM(H185+I185+J185+K185)</f>
        <v>0</v>
      </c>
      <c r="G185" s="13"/>
      <c r="H185" s="13">
        <v>0</v>
      </c>
      <c r="I185" s="48">
        <v>0</v>
      </c>
      <c r="J185" s="13">
        <v>0</v>
      </c>
      <c r="K185" s="48">
        <v>0</v>
      </c>
      <c r="L185" s="13"/>
    </row>
    <row r="186" spans="1:12" s="23" customFormat="1" ht="22.5" customHeight="1" x14ac:dyDescent="0.25">
      <c r="A186" s="126"/>
      <c r="B186" s="113"/>
      <c r="C186" s="61"/>
      <c r="D186" s="77"/>
      <c r="E186" s="7" t="s">
        <v>4</v>
      </c>
      <c r="F186" s="13">
        <f>SUM(H186+I186+J186+K186)</f>
        <v>38116.547789999997</v>
      </c>
      <c r="G186" s="13"/>
      <c r="H186" s="13">
        <v>0</v>
      </c>
      <c r="I186" s="48">
        <f>12705.51593</f>
        <v>12705.51593</v>
      </c>
      <c r="J186" s="13">
        <f>12705.51593</f>
        <v>12705.51593</v>
      </c>
      <c r="K186" s="48">
        <f>12705.51593</f>
        <v>12705.51593</v>
      </c>
      <c r="L186" s="13"/>
    </row>
    <row r="187" spans="1:12" s="23" customFormat="1" ht="22.5" customHeight="1" x14ac:dyDescent="0.25">
      <c r="A187" s="126"/>
      <c r="B187" s="113"/>
      <c r="C187" s="61"/>
      <c r="D187" s="77"/>
      <c r="E187" s="7" t="s">
        <v>5</v>
      </c>
      <c r="F187" s="13">
        <f>SUM(H187+I187+J187+K187)</f>
        <v>21225.207640000001</v>
      </c>
      <c r="G187" s="13"/>
      <c r="H187" s="13">
        <v>5586.5916699999998</v>
      </c>
      <c r="I187" s="48">
        <v>14301.193230000001</v>
      </c>
      <c r="J187" s="13">
        <f>668.71137</f>
        <v>668.71136999999999</v>
      </c>
      <c r="K187" s="48">
        <f>668.71137</f>
        <v>668.71136999999999</v>
      </c>
      <c r="L187" s="13"/>
    </row>
    <row r="188" spans="1:12" s="23" customFormat="1" ht="22.5" customHeight="1" x14ac:dyDescent="0.25">
      <c r="A188" s="127"/>
      <c r="B188" s="114"/>
      <c r="C188" s="62"/>
      <c r="D188" s="78"/>
      <c r="E188" s="7" t="s">
        <v>6</v>
      </c>
      <c r="F188" s="13">
        <f>SUM(H188+I188+J188+K188)</f>
        <v>0</v>
      </c>
      <c r="G188" s="13"/>
      <c r="H188" s="13">
        <v>0</v>
      </c>
      <c r="I188" s="48">
        <v>0</v>
      </c>
      <c r="J188" s="13">
        <v>0</v>
      </c>
      <c r="K188" s="48">
        <v>0</v>
      </c>
      <c r="L188" s="13"/>
    </row>
    <row r="189" spans="1:12" s="23" customFormat="1" ht="22.5" customHeight="1" x14ac:dyDescent="0.25">
      <c r="A189" s="53" t="s">
        <v>98</v>
      </c>
      <c r="B189" s="92" t="s">
        <v>53</v>
      </c>
      <c r="C189" s="60"/>
      <c r="D189" s="118" t="s">
        <v>13</v>
      </c>
      <c r="E189" s="3" t="s">
        <v>2</v>
      </c>
      <c r="F189" s="11">
        <f>SUM(F190+F191+F192+F193+F194)</f>
        <v>0</v>
      </c>
      <c r="G189" s="11">
        <f t="shared" ref="G189" si="44">SUM(G190:G194)</f>
        <v>0</v>
      </c>
      <c r="H189" s="11">
        <f>SUM(H190+H191+H192+H193+H194)</f>
        <v>0</v>
      </c>
      <c r="I189" s="46">
        <f>SUM(I190+I191+I192+I193+I194)</f>
        <v>0</v>
      </c>
      <c r="J189" s="11">
        <f>SUM(J190+J191+J192+J193+J194)</f>
        <v>0</v>
      </c>
      <c r="K189" s="46">
        <f>SUM(K190+K191+K192+K193+K194)</f>
        <v>0</v>
      </c>
      <c r="L189" s="11"/>
    </row>
    <row r="190" spans="1:12" s="23" customFormat="1" ht="22.5" customHeight="1" x14ac:dyDescent="0.25">
      <c r="A190" s="53"/>
      <c r="B190" s="92"/>
      <c r="C190" s="61"/>
      <c r="D190" s="118"/>
      <c r="E190" s="7" t="s">
        <v>3</v>
      </c>
      <c r="F190" s="11">
        <f>SUM(H190+I190+J190+K190)</f>
        <v>0</v>
      </c>
      <c r="G190" s="24"/>
      <c r="H190" s="11">
        <f t="shared" ref="H190:K191" si="45">SUM(H196+H220+H238)</f>
        <v>0</v>
      </c>
      <c r="I190" s="46">
        <f t="shared" si="45"/>
        <v>0</v>
      </c>
      <c r="J190" s="11">
        <f t="shared" si="45"/>
        <v>0</v>
      </c>
      <c r="K190" s="46">
        <f t="shared" si="45"/>
        <v>0</v>
      </c>
      <c r="L190" s="11"/>
    </row>
    <row r="191" spans="1:12" s="23" customFormat="1" ht="22.5" customHeight="1" x14ac:dyDescent="0.25">
      <c r="A191" s="53"/>
      <c r="B191" s="92"/>
      <c r="C191" s="61"/>
      <c r="D191" s="118"/>
      <c r="E191" s="8" t="s">
        <v>76</v>
      </c>
      <c r="F191" s="11">
        <f>SUM(H191+I191+J191+K191)</f>
        <v>0</v>
      </c>
      <c r="G191" s="24"/>
      <c r="H191" s="11">
        <f t="shared" si="45"/>
        <v>0</v>
      </c>
      <c r="I191" s="46">
        <f t="shared" si="45"/>
        <v>0</v>
      </c>
      <c r="J191" s="11">
        <f t="shared" si="45"/>
        <v>0</v>
      </c>
      <c r="K191" s="46">
        <f t="shared" si="45"/>
        <v>0</v>
      </c>
      <c r="L191" s="11"/>
    </row>
    <row r="192" spans="1:12" s="23" customFormat="1" ht="22.5" customHeight="1" x14ac:dyDescent="0.25">
      <c r="A192" s="53"/>
      <c r="B192" s="92"/>
      <c r="C192" s="61"/>
      <c r="D192" s="118"/>
      <c r="E192" s="7" t="s">
        <v>4</v>
      </c>
      <c r="F192" s="11">
        <f>SUM(H192+I192+J192+K192)</f>
        <v>0</v>
      </c>
      <c r="G192" s="24"/>
      <c r="H192" s="11">
        <f t="shared" ref="H192:I194" si="46">SUM(H198+H222+H240)</f>
        <v>0</v>
      </c>
      <c r="I192" s="46">
        <f t="shared" si="46"/>
        <v>0</v>
      </c>
      <c r="J192" s="11">
        <f>SUM(J222+J240+J198)</f>
        <v>0</v>
      </c>
      <c r="K192" s="46">
        <f>SUM(K198+K222+K240)</f>
        <v>0</v>
      </c>
      <c r="L192" s="11"/>
    </row>
    <row r="193" spans="1:12" s="23" customFormat="1" ht="22.5" customHeight="1" x14ac:dyDescent="0.25">
      <c r="A193" s="53"/>
      <c r="B193" s="92"/>
      <c r="C193" s="61"/>
      <c r="D193" s="118"/>
      <c r="E193" s="7" t="s">
        <v>5</v>
      </c>
      <c r="F193" s="11">
        <f>SUM(H193+I193+J193+K193)</f>
        <v>0</v>
      </c>
      <c r="G193" s="24"/>
      <c r="H193" s="11">
        <f t="shared" si="46"/>
        <v>0</v>
      </c>
      <c r="I193" s="46">
        <f t="shared" si="46"/>
        <v>0</v>
      </c>
      <c r="J193" s="11">
        <f>SUM(J199+J223+J241)</f>
        <v>0</v>
      </c>
      <c r="K193" s="46">
        <f>SUM(K199+K223+K241)</f>
        <v>0</v>
      </c>
      <c r="L193" s="11"/>
    </row>
    <row r="194" spans="1:12" s="23" customFormat="1" ht="22.5" customHeight="1" x14ac:dyDescent="0.25">
      <c r="A194" s="53"/>
      <c r="B194" s="92"/>
      <c r="C194" s="62"/>
      <c r="D194" s="118"/>
      <c r="E194" s="7" t="s">
        <v>6</v>
      </c>
      <c r="F194" s="11">
        <f>SUM(H194+I194+J194+K194)</f>
        <v>0</v>
      </c>
      <c r="G194" s="24"/>
      <c r="H194" s="11">
        <f t="shared" si="46"/>
        <v>0</v>
      </c>
      <c r="I194" s="46">
        <f t="shared" si="46"/>
        <v>0</v>
      </c>
      <c r="J194" s="11">
        <f>SUM(J200+J224+J242)</f>
        <v>0</v>
      </c>
      <c r="K194" s="46">
        <f>SUM(K200+K224+K242)</f>
        <v>0</v>
      </c>
      <c r="L194" s="11"/>
    </row>
    <row r="195" spans="1:12" s="23" customFormat="1" ht="22.5" customHeight="1" x14ac:dyDescent="0.25">
      <c r="A195" s="53" t="s">
        <v>99</v>
      </c>
      <c r="B195" s="69" t="s">
        <v>52</v>
      </c>
      <c r="C195" s="60"/>
      <c r="D195" s="63" t="s">
        <v>74</v>
      </c>
      <c r="E195" s="7" t="s">
        <v>2</v>
      </c>
      <c r="F195" s="11">
        <f>SUM(F196+F197+F198+F199+F200)</f>
        <v>0</v>
      </c>
      <c r="G195" s="11">
        <f t="shared" ref="G195" si="47">SUM(G196:G200)</f>
        <v>0</v>
      </c>
      <c r="H195" s="11">
        <f>SUM(H196+H197+H198+H199+H200)</f>
        <v>0</v>
      </c>
      <c r="I195" s="46">
        <f>SUM(I196+I197+I198+I199+I200)</f>
        <v>0</v>
      </c>
      <c r="J195" s="11">
        <f>SUM(J196+J197+J198+J199+J200)</f>
        <v>0</v>
      </c>
      <c r="K195" s="46">
        <f>SUM(K196+K197+K198+K199+K200)</f>
        <v>0</v>
      </c>
      <c r="L195" s="11"/>
    </row>
    <row r="196" spans="1:12" s="23" customFormat="1" ht="22.5" customHeight="1" x14ac:dyDescent="0.25">
      <c r="A196" s="53"/>
      <c r="B196" s="70"/>
      <c r="C196" s="61"/>
      <c r="D196" s="64"/>
      <c r="E196" s="7" t="s">
        <v>3</v>
      </c>
      <c r="F196" s="13">
        <f>SUM(H196+I196+J196+K196)</f>
        <v>0</v>
      </c>
      <c r="G196" s="26"/>
      <c r="H196" s="13">
        <f>SUM(H202+H208)</f>
        <v>0</v>
      </c>
      <c r="I196" s="48">
        <f>SUM(I202+I208)</f>
        <v>0</v>
      </c>
      <c r="J196" s="13">
        <f>SUM(J202+J208)</f>
        <v>0</v>
      </c>
      <c r="K196" s="48">
        <f>SUM(K202+K208)</f>
        <v>0</v>
      </c>
      <c r="L196" s="13"/>
    </row>
    <row r="197" spans="1:12" s="23" customFormat="1" ht="22.5" customHeight="1" x14ac:dyDescent="0.25">
      <c r="A197" s="53"/>
      <c r="B197" s="70"/>
      <c r="C197" s="61"/>
      <c r="D197" s="64"/>
      <c r="E197" s="8" t="s">
        <v>76</v>
      </c>
      <c r="F197" s="13">
        <f>SUM(H197+I197+J197+K197)</f>
        <v>0</v>
      </c>
      <c r="G197" s="26"/>
      <c r="H197" s="13">
        <f t="shared" ref="H197:I200" si="48">SUM(H203+H209)</f>
        <v>0</v>
      </c>
      <c r="I197" s="48">
        <f t="shared" si="48"/>
        <v>0</v>
      </c>
      <c r="J197" s="13">
        <f>SUM(J203+J210)</f>
        <v>0</v>
      </c>
      <c r="K197" s="48">
        <f>SUM(K203+K209)</f>
        <v>0</v>
      </c>
      <c r="L197" s="13"/>
    </row>
    <row r="198" spans="1:12" s="23" customFormat="1" ht="22.5" customHeight="1" x14ac:dyDescent="0.25">
      <c r="A198" s="53"/>
      <c r="B198" s="70"/>
      <c r="C198" s="61"/>
      <c r="D198" s="64"/>
      <c r="E198" s="7" t="s">
        <v>4</v>
      </c>
      <c r="F198" s="13">
        <f>SUM(H198+I198+J198+K198)</f>
        <v>0</v>
      </c>
      <c r="G198" s="26"/>
      <c r="H198" s="13">
        <f t="shared" si="48"/>
        <v>0</v>
      </c>
      <c r="I198" s="48">
        <f t="shared" si="48"/>
        <v>0</v>
      </c>
      <c r="J198" s="13">
        <f>SUM(J204+J210)</f>
        <v>0</v>
      </c>
      <c r="K198" s="48">
        <f>SUM(K204+K210)</f>
        <v>0</v>
      </c>
      <c r="L198" s="13"/>
    </row>
    <row r="199" spans="1:12" s="23" customFormat="1" ht="22.5" customHeight="1" x14ac:dyDescent="0.25">
      <c r="A199" s="53"/>
      <c r="B199" s="70"/>
      <c r="C199" s="61"/>
      <c r="D199" s="64"/>
      <c r="E199" s="7" t="s">
        <v>5</v>
      </c>
      <c r="F199" s="13">
        <f>SUM(H199+I199+J199+K199)</f>
        <v>0</v>
      </c>
      <c r="G199" s="26"/>
      <c r="H199" s="13">
        <f t="shared" si="48"/>
        <v>0</v>
      </c>
      <c r="I199" s="48">
        <f t="shared" si="48"/>
        <v>0</v>
      </c>
      <c r="J199" s="13">
        <f>SUM(J205+J211)</f>
        <v>0</v>
      </c>
      <c r="K199" s="48">
        <f>SUM(K204+K211)</f>
        <v>0</v>
      </c>
      <c r="L199" s="13"/>
    </row>
    <row r="200" spans="1:12" s="23" customFormat="1" ht="22.5" customHeight="1" x14ac:dyDescent="0.25">
      <c r="A200" s="53"/>
      <c r="B200" s="71"/>
      <c r="C200" s="62"/>
      <c r="D200" s="65"/>
      <c r="E200" s="27" t="s">
        <v>6</v>
      </c>
      <c r="F200" s="13">
        <f>SUM(H200+I200+J200+K200)</f>
        <v>0</v>
      </c>
      <c r="G200" s="26"/>
      <c r="H200" s="13">
        <f t="shared" si="48"/>
        <v>0</v>
      </c>
      <c r="I200" s="48">
        <f t="shared" si="48"/>
        <v>0</v>
      </c>
      <c r="J200" s="13">
        <f>SUM(J206+J212)</f>
        <v>0</v>
      </c>
      <c r="K200" s="48">
        <f>SUM(K206+K212)</f>
        <v>0</v>
      </c>
      <c r="L200" s="13"/>
    </row>
    <row r="201" spans="1:12" s="23" customFormat="1" ht="22.5" customHeight="1" x14ac:dyDescent="0.25">
      <c r="A201" s="53" t="s">
        <v>100</v>
      </c>
      <c r="B201" s="54" t="s">
        <v>47</v>
      </c>
      <c r="C201" s="60"/>
      <c r="D201" s="60" t="s">
        <v>46</v>
      </c>
      <c r="E201" s="7" t="s">
        <v>2</v>
      </c>
      <c r="F201" s="13">
        <f>SUM(F202+F203+F204+F205+F206)</f>
        <v>0</v>
      </c>
      <c r="G201" s="13">
        <f t="shared" ref="G201" si="49">SUM(G202:G206)</f>
        <v>0</v>
      </c>
      <c r="H201" s="13">
        <f>SUM(H202+H203+H204+H205+H206)</f>
        <v>0</v>
      </c>
      <c r="I201" s="48">
        <f>SUM(I202+I203+I204+I205+I206)</f>
        <v>0</v>
      </c>
      <c r="J201" s="13">
        <f>SUM(J202+J203+J204+J205+J206)</f>
        <v>0</v>
      </c>
      <c r="K201" s="48">
        <f>SUM(K202+K203+K204+K205+K206)</f>
        <v>0</v>
      </c>
      <c r="L201" s="13"/>
    </row>
    <row r="202" spans="1:12" s="23" customFormat="1" ht="22.5" customHeight="1" x14ac:dyDescent="0.25">
      <c r="A202" s="53"/>
      <c r="B202" s="55"/>
      <c r="C202" s="61"/>
      <c r="D202" s="61"/>
      <c r="E202" s="7" t="s">
        <v>3</v>
      </c>
      <c r="F202" s="13">
        <f>SUM(H202+I202+J202+K202)</f>
        <v>0</v>
      </c>
      <c r="G202" s="26"/>
      <c r="H202" s="13">
        <v>0</v>
      </c>
      <c r="I202" s="48">
        <v>0</v>
      </c>
      <c r="J202" s="13">
        <f>SUM(J203+J204+J205+J206)</f>
        <v>0</v>
      </c>
      <c r="K202" s="48">
        <v>0</v>
      </c>
      <c r="L202" s="13"/>
    </row>
    <row r="203" spans="1:12" s="23" customFormat="1" ht="22.5" customHeight="1" x14ac:dyDescent="0.25">
      <c r="A203" s="53"/>
      <c r="B203" s="55"/>
      <c r="C203" s="61"/>
      <c r="D203" s="61"/>
      <c r="E203" s="8" t="s">
        <v>76</v>
      </c>
      <c r="F203" s="13">
        <f>SUM(H203+I203+J203+K203)</f>
        <v>0</v>
      </c>
      <c r="G203" s="26"/>
      <c r="H203" s="13">
        <v>0</v>
      </c>
      <c r="I203" s="48">
        <v>0</v>
      </c>
      <c r="J203" s="13">
        <v>0</v>
      </c>
      <c r="K203" s="48">
        <v>0</v>
      </c>
      <c r="L203" s="13"/>
    </row>
    <row r="204" spans="1:12" s="23" customFormat="1" ht="22.5" customHeight="1" x14ac:dyDescent="0.25">
      <c r="A204" s="53"/>
      <c r="B204" s="55"/>
      <c r="C204" s="61"/>
      <c r="D204" s="61"/>
      <c r="E204" s="7" t="s">
        <v>4</v>
      </c>
      <c r="F204" s="13">
        <f>SUM(H204+I204+J204+K204)</f>
        <v>0</v>
      </c>
      <c r="G204" s="26"/>
      <c r="H204" s="13">
        <v>0</v>
      </c>
      <c r="I204" s="48">
        <v>0</v>
      </c>
      <c r="J204" s="13">
        <v>0</v>
      </c>
      <c r="K204" s="48">
        <v>0</v>
      </c>
      <c r="L204" s="13"/>
    </row>
    <row r="205" spans="1:12" s="23" customFormat="1" ht="22.5" customHeight="1" x14ac:dyDescent="0.25">
      <c r="A205" s="53"/>
      <c r="B205" s="55"/>
      <c r="C205" s="61"/>
      <c r="D205" s="61"/>
      <c r="E205" s="7" t="s">
        <v>5</v>
      </c>
      <c r="F205" s="13">
        <f>SUM(H205+I205+J205+K205)</f>
        <v>0</v>
      </c>
      <c r="G205" s="26"/>
      <c r="H205" s="13">
        <v>0</v>
      </c>
      <c r="I205" s="48">
        <v>0</v>
      </c>
      <c r="J205" s="13">
        <v>0</v>
      </c>
      <c r="K205" s="48">
        <v>0</v>
      </c>
      <c r="L205" s="13"/>
    </row>
    <row r="206" spans="1:12" s="23" customFormat="1" ht="22.5" customHeight="1" x14ac:dyDescent="0.25">
      <c r="A206" s="53"/>
      <c r="B206" s="56"/>
      <c r="C206" s="62"/>
      <c r="D206" s="62"/>
      <c r="E206" s="27" t="s">
        <v>6</v>
      </c>
      <c r="F206" s="13">
        <f>SUM(H206+I206+J206+K206)</f>
        <v>0</v>
      </c>
      <c r="G206" s="26"/>
      <c r="H206" s="13">
        <v>0</v>
      </c>
      <c r="I206" s="48">
        <v>0</v>
      </c>
      <c r="J206" s="13">
        <v>0</v>
      </c>
      <c r="K206" s="48">
        <v>0</v>
      </c>
      <c r="L206" s="13"/>
    </row>
    <row r="207" spans="1:12" s="23" customFormat="1" ht="22.5" customHeight="1" x14ac:dyDescent="0.25">
      <c r="A207" s="53" t="s">
        <v>101</v>
      </c>
      <c r="B207" s="54" t="s">
        <v>48</v>
      </c>
      <c r="C207" s="60"/>
      <c r="D207" s="60" t="s">
        <v>46</v>
      </c>
      <c r="E207" s="7" t="s">
        <v>2</v>
      </c>
      <c r="F207" s="13">
        <f>SUM(F208+F209+F210+F211+F212)</f>
        <v>0</v>
      </c>
      <c r="G207" s="13">
        <f t="shared" ref="G207" si="50">SUM(G208:G212)</f>
        <v>0</v>
      </c>
      <c r="H207" s="13">
        <f>SUM(H208+H209+H210+H211+H212)</f>
        <v>0</v>
      </c>
      <c r="I207" s="48">
        <f>SUM(I208+I209+I210+I211+I212)</f>
        <v>0</v>
      </c>
      <c r="J207" s="13">
        <f>SUM(J208+J209+J210+J211+J212)</f>
        <v>0</v>
      </c>
      <c r="K207" s="48">
        <f>SUM(K208+K209+K210+K211+K212)</f>
        <v>0</v>
      </c>
      <c r="L207" s="13"/>
    </row>
    <row r="208" spans="1:12" s="23" customFormat="1" ht="22.5" customHeight="1" x14ac:dyDescent="0.25">
      <c r="A208" s="53"/>
      <c r="B208" s="55"/>
      <c r="C208" s="61"/>
      <c r="D208" s="61"/>
      <c r="E208" s="7" t="s">
        <v>3</v>
      </c>
      <c r="F208" s="13">
        <f>SUM(H208+I208+J208+K208)</f>
        <v>0</v>
      </c>
      <c r="G208" s="26"/>
      <c r="H208" s="13">
        <v>0</v>
      </c>
      <c r="I208" s="48">
        <v>0</v>
      </c>
      <c r="J208" s="13">
        <v>0</v>
      </c>
      <c r="K208" s="48">
        <v>0</v>
      </c>
      <c r="L208" s="13"/>
    </row>
    <row r="209" spans="1:12" s="23" customFormat="1" ht="22.5" customHeight="1" x14ac:dyDescent="0.25">
      <c r="A209" s="53"/>
      <c r="B209" s="55"/>
      <c r="C209" s="61"/>
      <c r="D209" s="61"/>
      <c r="E209" s="8" t="s">
        <v>76</v>
      </c>
      <c r="F209" s="13">
        <f>SUM(H209+I209+J209+K209)</f>
        <v>0</v>
      </c>
      <c r="G209" s="26"/>
      <c r="H209" s="13">
        <v>0</v>
      </c>
      <c r="I209" s="48">
        <v>0</v>
      </c>
      <c r="J209" s="13">
        <v>0</v>
      </c>
      <c r="K209" s="48">
        <v>0</v>
      </c>
      <c r="L209" s="13"/>
    </row>
    <row r="210" spans="1:12" s="23" customFormat="1" ht="22.5" customHeight="1" x14ac:dyDescent="0.25">
      <c r="A210" s="53"/>
      <c r="B210" s="55"/>
      <c r="C210" s="61"/>
      <c r="D210" s="61"/>
      <c r="E210" s="7" t="s">
        <v>4</v>
      </c>
      <c r="F210" s="13">
        <f>SUM(H210+I210+J210+K210)</f>
        <v>0</v>
      </c>
      <c r="G210" s="26"/>
      <c r="H210" s="13">
        <v>0</v>
      </c>
      <c r="I210" s="48">
        <v>0</v>
      </c>
      <c r="J210" s="13">
        <v>0</v>
      </c>
      <c r="K210" s="48">
        <v>0</v>
      </c>
      <c r="L210" s="13"/>
    </row>
    <row r="211" spans="1:12" s="23" customFormat="1" ht="22.5" customHeight="1" x14ac:dyDescent="0.25">
      <c r="A211" s="53"/>
      <c r="B211" s="55"/>
      <c r="C211" s="61"/>
      <c r="D211" s="61"/>
      <c r="E211" s="7" t="s">
        <v>5</v>
      </c>
      <c r="F211" s="13">
        <f>SUM(H211+I211+J211+K211)</f>
        <v>0</v>
      </c>
      <c r="G211" s="26"/>
      <c r="H211" s="13">
        <v>0</v>
      </c>
      <c r="I211" s="48">
        <v>0</v>
      </c>
      <c r="J211" s="13">
        <v>0</v>
      </c>
      <c r="K211" s="48">
        <v>0</v>
      </c>
      <c r="L211" s="13"/>
    </row>
    <row r="212" spans="1:12" s="23" customFormat="1" ht="22.5" customHeight="1" x14ac:dyDescent="0.25">
      <c r="A212" s="53"/>
      <c r="B212" s="56"/>
      <c r="C212" s="62"/>
      <c r="D212" s="62"/>
      <c r="E212" s="27" t="s">
        <v>6</v>
      </c>
      <c r="F212" s="13">
        <f>SUM(H212+I212+J212+K212)</f>
        <v>0</v>
      </c>
      <c r="G212" s="26"/>
      <c r="H212" s="13">
        <v>0</v>
      </c>
      <c r="I212" s="48">
        <v>0</v>
      </c>
      <c r="J212" s="13">
        <v>0</v>
      </c>
      <c r="K212" s="48">
        <v>0</v>
      </c>
      <c r="L212" s="13"/>
    </row>
    <row r="213" spans="1:12" s="23" customFormat="1" ht="22.5" customHeight="1" x14ac:dyDescent="0.25">
      <c r="A213" s="53" t="s">
        <v>102</v>
      </c>
      <c r="B213" s="54" t="s">
        <v>49</v>
      </c>
      <c r="C213" s="60"/>
      <c r="D213" s="60" t="s">
        <v>50</v>
      </c>
      <c r="E213" s="7" t="s">
        <v>2</v>
      </c>
      <c r="F213" s="13">
        <f>SUM(F214+F215+F216+F217+F218)</f>
        <v>0</v>
      </c>
      <c r="G213" s="13">
        <f t="shared" ref="G213" si="51">SUM(G214:G218)</f>
        <v>0</v>
      </c>
      <c r="H213" s="13">
        <f>SUM(H214+H215+H216+H217+H218)</f>
        <v>0</v>
      </c>
      <c r="I213" s="48">
        <f>SUM(I214+I215+I216+I217+I218)</f>
        <v>0</v>
      </c>
      <c r="J213" s="13">
        <f>SUM(J214+J215+J216+J217+J218)</f>
        <v>0</v>
      </c>
      <c r="K213" s="48">
        <f>SUM(K214+K215+K216+K217+K218)</f>
        <v>0</v>
      </c>
      <c r="L213" s="13"/>
    </row>
    <row r="214" spans="1:12" s="23" customFormat="1" ht="22.5" customHeight="1" x14ac:dyDescent="0.25">
      <c r="A214" s="53"/>
      <c r="B214" s="55"/>
      <c r="C214" s="61"/>
      <c r="D214" s="61"/>
      <c r="E214" s="7" t="s">
        <v>3</v>
      </c>
      <c r="F214" s="13">
        <f>SUM(H214+I214+J214+K214)</f>
        <v>0</v>
      </c>
      <c r="G214" s="26"/>
      <c r="H214" s="13">
        <v>0</v>
      </c>
      <c r="I214" s="48">
        <v>0</v>
      </c>
      <c r="J214" s="13">
        <v>0</v>
      </c>
      <c r="K214" s="48">
        <v>0</v>
      </c>
      <c r="L214" s="13"/>
    </row>
    <row r="215" spans="1:12" s="23" customFormat="1" ht="22.5" customHeight="1" x14ac:dyDescent="0.25">
      <c r="A215" s="53"/>
      <c r="B215" s="55"/>
      <c r="C215" s="61"/>
      <c r="D215" s="61"/>
      <c r="E215" s="8" t="s">
        <v>76</v>
      </c>
      <c r="F215" s="13">
        <f>SUM(H215+I215+J215+K215)</f>
        <v>0</v>
      </c>
      <c r="G215" s="26"/>
      <c r="H215" s="13">
        <v>0</v>
      </c>
      <c r="I215" s="48">
        <v>0</v>
      </c>
      <c r="J215" s="13">
        <v>0</v>
      </c>
      <c r="K215" s="48">
        <v>0</v>
      </c>
      <c r="L215" s="13"/>
    </row>
    <row r="216" spans="1:12" s="23" customFormat="1" ht="22.5" customHeight="1" x14ac:dyDescent="0.25">
      <c r="A216" s="53"/>
      <c r="B216" s="55"/>
      <c r="C216" s="61"/>
      <c r="D216" s="61"/>
      <c r="E216" s="7" t="s">
        <v>4</v>
      </c>
      <c r="F216" s="13">
        <f>SUM(H216+I216+J216+K216)</f>
        <v>0</v>
      </c>
      <c r="G216" s="26"/>
      <c r="H216" s="13">
        <v>0</v>
      </c>
      <c r="I216" s="48">
        <v>0</v>
      </c>
      <c r="J216" s="13">
        <v>0</v>
      </c>
      <c r="K216" s="48">
        <v>0</v>
      </c>
      <c r="L216" s="13"/>
    </row>
    <row r="217" spans="1:12" s="23" customFormat="1" ht="22.5" customHeight="1" x14ac:dyDescent="0.25">
      <c r="A217" s="53"/>
      <c r="B217" s="55"/>
      <c r="C217" s="61"/>
      <c r="D217" s="61"/>
      <c r="E217" s="7" t="s">
        <v>5</v>
      </c>
      <c r="F217" s="13">
        <f>SUM(H217+I217+J217+K217)</f>
        <v>0</v>
      </c>
      <c r="G217" s="26"/>
      <c r="H217" s="13">
        <v>0</v>
      </c>
      <c r="I217" s="48">
        <v>0</v>
      </c>
      <c r="J217" s="13">
        <v>0</v>
      </c>
      <c r="K217" s="48">
        <v>0</v>
      </c>
      <c r="L217" s="13"/>
    </row>
    <row r="218" spans="1:12" s="23" customFormat="1" ht="22.5" customHeight="1" x14ac:dyDescent="0.25">
      <c r="A218" s="53"/>
      <c r="B218" s="56"/>
      <c r="C218" s="62"/>
      <c r="D218" s="62"/>
      <c r="E218" s="27" t="s">
        <v>6</v>
      </c>
      <c r="F218" s="13">
        <f>SUM(H218+I218+J218+K218)</f>
        <v>0</v>
      </c>
      <c r="G218" s="26"/>
      <c r="H218" s="13">
        <v>0</v>
      </c>
      <c r="I218" s="48">
        <v>0</v>
      </c>
      <c r="J218" s="13">
        <v>0</v>
      </c>
      <c r="K218" s="48">
        <v>0</v>
      </c>
      <c r="L218" s="13"/>
    </row>
    <row r="219" spans="1:12" s="23" customFormat="1" ht="22.5" customHeight="1" x14ac:dyDescent="0.25">
      <c r="A219" s="53" t="s">
        <v>103</v>
      </c>
      <c r="B219" s="66" t="s">
        <v>71</v>
      </c>
      <c r="C219" s="60"/>
      <c r="D219" s="63" t="s">
        <v>75</v>
      </c>
      <c r="E219" s="7" t="s">
        <v>2</v>
      </c>
      <c r="F219" s="13">
        <f>SUM(F220+F221+F222+F223+F224)</f>
        <v>0</v>
      </c>
      <c r="G219" s="13">
        <f t="shared" ref="G219" si="52">SUM(G220:G224)</f>
        <v>0</v>
      </c>
      <c r="H219" s="13">
        <f>SUM(H220+H221+H222+H223+H224)</f>
        <v>0</v>
      </c>
      <c r="I219" s="48">
        <f>SUM(I220+I221+I222+I223+I224)</f>
        <v>0</v>
      </c>
      <c r="J219" s="13">
        <f>SUM(J220+J221+J222+J223+J224)</f>
        <v>0</v>
      </c>
      <c r="K219" s="48">
        <f>SUM(K220+K221+K222+K223+K224)</f>
        <v>0</v>
      </c>
      <c r="L219" s="13"/>
    </row>
    <row r="220" spans="1:12" s="23" customFormat="1" ht="22.5" customHeight="1" x14ac:dyDescent="0.25">
      <c r="A220" s="53"/>
      <c r="B220" s="67"/>
      <c r="C220" s="61"/>
      <c r="D220" s="64"/>
      <c r="E220" s="7" t="s">
        <v>3</v>
      </c>
      <c r="F220" s="13">
        <f>SUM(H220+I220+J220+K220)</f>
        <v>0</v>
      </c>
      <c r="G220" s="26"/>
      <c r="H220" s="13">
        <f t="shared" ref="H220:K223" si="53">SUM(H226+H232)</f>
        <v>0</v>
      </c>
      <c r="I220" s="48">
        <f t="shared" si="53"/>
        <v>0</v>
      </c>
      <c r="J220" s="13">
        <f t="shared" si="53"/>
        <v>0</v>
      </c>
      <c r="K220" s="48">
        <f t="shared" si="53"/>
        <v>0</v>
      </c>
      <c r="L220" s="13"/>
    </row>
    <row r="221" spans="1:12" s="23" customFormat="1" ht="22.5" customHeight="1" x14ac:dyDescent="0.25">
      <c r="A221" s="53"/>
      <c r="B221" s="67"/>
      <c r="C221" s="61"/>
      <c r="D221" s="64"/>
      <c r="E221" s="8" t="s">
        <v>76</v>
      </c>
      <c r="F221" s="13">
        <f>SUM(H221+I221+J221+K221)</f>
        <v>0</v>
      </c>
      <c r="G221" s="26"/>
      <c r="H221" s="13">
        <f t="shared" si="53"/>
        <v>0</v>
      </c>
      <c r="I221" s="48">
        <f t="shared" si="53"/>
        <v>0</v>
      </c>
      <c r="J221" s="13">
        <f t="shared" si="53"/>
        <v>0</v>
      </c>
      <c r="K221" s="48">
        <f t="shared" si="53"/>
        <v>0</v>
      </c>
      <c r="L221" s="13"/>
    </row>
    <row r="222" spans="1:12" s="23" customFormat="1" ht="22.5" customHeight="1" x14ac:dyDescent="0.25">
      <c r="A222" s="53"/>
      <c r="B222" s="67"/>
      <c r="C222" s="61"/>
      <c r="D222" s="64"/>
      <c r="E222" s="7" t="s">
        <v>4</v>
      </c>
      <c r="F222" s="13">
        <f>SUM(H222+I222+J222+K222)</f>
        <v>0</v>
      </c>
      <c r="G222" s="26"/>
      <c r="H222" s="13">
        <f t="shared" si="53"/>
        <v>0</v>
      </c>
      <c r="I222" s="48">
        <f t="shared" si="53"/>
        <v>0</v>
      </c>
      <c r="J222" s="13">
        <f t="shared" si="53"/>
        <v>0</v>
      </c>
      <c r="K222" s="48">
        <f t="shared" si="53"/>
        <v>0</v>
      </c>
      <c r="L222" s="13"/>
    </row>
    <row r="223" spans="1:12" s="23" customFormat="1" ht="22.5" customHeight="1" x14ac:dyDescent="0.25">
      <c r="A223" s="53"/>
      <c r="B223" s="67"/>
      <c r="C223" s="61"/>
      <c r="D223" s="64"/>
      <c r="E223" s="7" t="s">
        <v>5</v>
      </c>
      <c r="F223" s="13">
        <f>SUM(H223+I223+J223+K223)</f>
        <v>0</v>
      </c>
      <c r="G223" s="26"/>
      <c r="H223" s="13">
        <f t="shared" si="53"/>
        <v>0</v>
      </c>
      <c r="I223" s="48">
        <f t="shared" si="53"/>
        <v>0</v>
      </c>
      <c r="J223" s="13">
        <f t="shared" si="53"/>
        <v>0</v>
      </c>
      <c r="K223" s="48">
        <f t="shared" si="53"/>
        <v>0</v>
      </c>
      <c r="L223" s="13"/>
    </row>
    <row r="224" spans="1:12" s="23" customFormat="1" ht="22.5" customHeight="1" x14ac:dyDescent="0.25">
      <c r="A224" s="53"/>
      <c r="B224" s="68"/>
      <c r="C224" s="62"/>
      <c r="D224" s="65"/>
      <c r="E224" s="7" t="s">
        <v>6</v>
      </c>
      <c r="F224" s="13">
        <f>SUM(H224+I224+J224+K224)</f>
        <v>0</v>
      </c>
      <c r="G224" s="26"/>
      <c r="H224" s="13">
        <f>SUM(H230+H236)</f>
        <v>0</v>
      </c>
      <c r="I224" s="48">
        <v>0</v>
      </c>
      <c r="J224" s="13">
        <f>SUM(J230+J236)</f>
        <v>0</v>
      </c>
      <c r="K224" s="48">
        <f>SUM(K230+K236)</f>
        <v>0</v>
      </c>
      <c r="L224" s="13"/>
    </row>
    <row r="225" spans="1:12" s="28" customFormat="1" ht="22.5" customHeight="1" x14ac:dyDescent="0.25">
      <c r="A225" s="53" t="s">
        <v>104</v>
      </c>
      <c r="B225" s="54" t="s">
        <v>43</v>
      </c>
      <c r="C225" s="60"/>
      <c r="D225" s="119" t="s">
        <v>44</v>
      </c>
      <c r="E225" s="7" t="s">
        <v>2</v>
      </c>
      <c r="F225" s="13">
        <f>SUM(F226+F227+F228+F229+F230)</f>
        <v>0</v>
      </c>
      <c r="G225" s="13">
        <f t="shared" ref="G225" si="54">SUM(G226:G230)</f>
        <v>0</v>
      </c>
      <c r="H225" s="13">
        <f>SUM(H226+H227+H228+H229+H230)</f>
        <v>0</v>
      </c>
      <c r="I225" s="48">
        <f>SUM(I226+I227+I228+I229+I230)</f>
        <v>0</v>
      </c>
      <c r="J225" s="13">
        <f>SUM(J226+J227+J228+J229+J230)</f>
        <v>0</v>
      </c>
      <c r="K225" s="48">
        <f>SUM(K226+K227+K228+K229+K230)</f>
        <v>0</v>
      </c>
      <c r="L225" s="13"/>
    </row>
    <row r="226" spans="1:12" s="28" customFormat="1" ht="22.5" customHeight="1" x14ac:dyDescent="0.25">
      <c r="A226" s="53"/>
      <c r="B226" s="55"/>
      <c r="C226" s="61"/>
      <c r="D226" s="119"/>
      <c r="E226" s="7" t="s">
        <v>3</v>
      </c>
      <c r="F226" s="13">
        <f>SUM(H226+I226+J226+K226)</f>
        <v>0</v>
      </c>
      <c r="G226" s="26"/>
      <c r="H226" s="13">
        <f>H232</f>
        <v>0</v>
      </c>
      <c r="I226" s="48">
        <f>I232</f>
        <v>0</v>
      </c>
      <c r="J226" s="13">
        <f>J232</f>
        <v>0</v>
      </c>
      <c r="K226" s="48">
        <f>K232</f>
        <v>0</v>
      </c>
      <c r="L226" s="13"/>
    </row>
    <row r="227" spans="1:12" s="28" customFormat="1" ht="22.5" customHeight="1" x14ac:dyDescent="0.25">
      <c r="A227" s="53"/>
      <c r="B227" s="55"/>
      <c r="C227" s="61"/>
      <c r="D227" s="119"/>
      <c r="E227" s="8" t="s">
        <v>76</v>
      </c>
      <c r="F227" s="13">
        <f>SUM(H227+I227+J227+K227)</f>
        <v>0</v>
      </c>
      <c r="G227" s="26"/>
      <c r="H227" s="13">
        <v>0</v>
      </c>
      <c r="I227" s="48">
        <v>0</v>
      </c>
      <c r="J227" s="13">
        <v>0</v>
      </c>
      <c r="K227" s="48">
        <v>0</v>
      </c>
      <c r="L227" s="13"/>
    </row>
    <row r="228" spans="1:12" s="28" customFormat="1" ht="22.5" customHeight="1" x14ac:dyDescent="0.25">
      <c r="A228" s="53"/>
      <c r="B228" s="55"/>
      <c r="C228" s="61"/>
      <c r="D228" s="119"/>
      <c r="E228" s="7" t="s">
        <v>4</v>
      </c>
      <c r="F228" s="13">
        <f>SUM(H228+I228+J228+K228)</f>
        <v>0</v>
      </c>
      <c r="G228" s="26"/>
      <c r="H228" s="13">
        <f t="shared" ref="H228:K230" si="55">H234</f>
        <v>0</v>
      </c>
      <c r="I228" s="48">
        <f t="shared" si="55"/>
        <v>0</v>
      </c>
      <c r="J228" s="13">
        <f>J234</f>
        <v>0</v>
      </c>
      <c r="K228" s="48">
        <f t="shared" si="55"/>
        <v>0</v>
      </c>
      <c r="L228" s="13"/>
    </row>
    <row r="229" spans="1:12" s="28" customFormat="1" ht="22.5" customHeight="1" x14ac:dyDescent="0.25">
      <c r="A229" s="53"/>
      <c r="B229" s="55"/>
      <c r="C229" s="61"/>
      <c r="D229" s="119"/>
      <c r="E229" s="7" t="s">
        <v>5</v>
      </c>
      <c r="F229" s="13">
        <f>SUM(H229+I229+J229+K229)</f>
        <v>0</v>
      </c>
      <c r="G229" s="26"/>
      <c r="H229" s="13">
        <f t="shared" si="55"/>
        <v>0</v>
      </c>
      <c r="I229" s="48">
        <f t="shared" si="55"/>
        <v>0</v>
      </c>
      <c r="J229" s="13">
        <f>J235</f>
        <v>0</v>
      </c>
      <c r="K229" s="48">
        <f t="shared" si="55"/>
        <v>0</v>
      </c>
      <c r="L229" s="13"/>
    </row>
    <row r="230" spans="1:12" s="28" customFormat="1" ht="22.5" customHeight="1" x14ac:dyDescent="0.25">
      <c r="A230" s="53"/>
      <c r="B230" s="55"/>
      <c r="C230" s="62"/>
      <c r="D230" s="60"/>
      <c r="E230" s="27" t="s">
        <v>6</v>
      </c>
      <c r="F230" s="13">
        <f>SUM(H230+I230+J230+K230)</f>
        <v>0</v>
      </c>
      <c r="G230" s="29"/>
      <c r="H230" s="13">
        <f t="shared" si="55"/>
        <v>0</v>
      </c>
      <c r="I230" s="48">
        <f t="shared" si="55"/>
        <v>0</v>
      </c>
      <c r="J230" s="13">
        <f>J236</f>
        <v>0</v>
      </c>
      <c r="K230" s="48">
        <f t="shared" si="55"/>
        <v>0</v>
      </c>
      <c r="L230" s="13"/>
    </row>
    <row r="231" spans="1:12" s="23" customFormat="1" ht="22.5" customHeight="1" x14ac:dyDescent="0.25">
      <c r="A231" s="53" t="s">
        <v>105</v>
      </c>
      <c r="B231" s="54" t="s">
        <v>45</v>
      </c>
      <c r="C231" s="60"/>
      <c r="D231" s="60" t="s">
        <v>46</v>
      </c>
      <c r="E231" s="7" t="s">
        <v>2</v>
      </c>
      <c r="F231" s="13">
        <f>SUM(F232+F233+F234+F235+F236)</f>
        <v>0</v>
      </c>
      <c r="G231" s="13">
        <f t="shared" ref="G231" si="56">SUM(G232:G236)</f>
        <v>0</v>
      </c>
      <c r="H231" s="13">
        <f>SUM(H232+H233+H234+H235+H236)</f>
        <v>0</v>
      </c>
      <c r="I231" s="48">
        <f>SUM(I232+I233+I234+I235+I236)</f>
        <v>0</v>
      </c>
      <c r="J231" s="13">
        <f>SUM(J232+J233+J234+J235+J236)</f>
        <v>0</v>
      </c>
      <c r="K231" s="48">
        <f>SUM(K232+K233+K234+K235+K236)</f>
        <v>0</v>
      </c>
      <c r="L231" s="13"/>
    </row>
    <row r="232" spans="1:12" s="23" customFormat="1" ht="22.5" customHeight="1" x14ac:dyDescent="0.25">
      <c r="A232" s="53"/>
      <c r="B232" s="55"/>
      <c r="C232" s="61"/>
      <c r="D232" s="61"/>
      <c r="E232" s="7" t="s">
        <v>3</v>
      </c>
      <c r="F232" s="13">
        <f>SUM(H232+I232+J232+K232)</f>
        <v>0</v>
      </c>
      <c r="G232" s="26"/>
      <c r="H232" s="13">
        <v>0</v>
      </c>
      <c r="I232" s="48">
        <v>0</v>
      </c>
      <c r="J232" s="13">
        <v>0</v>
      </c>
      <c r="K232" s="48">
        <v>0</v>
      </c>
      <c r="L232" s="13"/>
    </row>
    <row r="233" spans="1:12" s="23" customFormat="1" ht="22.5" customHeight="1" x14ac:dyDescent="0.25">
      <c r="A233" s="53"/>
      <c r="B233" s="55"/>
      <c r="C233" s="61"/>
      <c r="D233" s="61"/>
      <c r="E233" s="8" t="s">
        <v>76</v>
      </c>
      <c r="F233" s="13">
        <f>SUM(H233+I233+J233+K233)</f>
        <v>0</v>
      </c>
      <c r="G233" s="26"/>
      <c r="H233" s="13">
        <v>0</v>
      </c>
      <c r="I233" s="48">
        <v>0</v>
      </c>
      <c r="J233" s="13">
        <v>0</v>
      </c>
      <c r="K233" s="48">
        <v>0</v>
      </c>
      <c r="L233" s="13"/>
    </row>
    <row r="234" spans="1:12" s="23" customFormat="1" ht="22.5" customHeight="1" x14ac:dyDescent="0.25">
      <c r="A234" s="53"/>
      <c r="B234" s="55"/>
      <c r="C234" s="61"/>
      <c r="D234" s="61"/>
      <c r="E234" s="7" t="s">
        <v>4</v>
      </c>
      <c r="F234" s="13">
        <f>SUM(H234+I234+J234+K234)</f>
        <v>0</v>
      </c>
      <c r="G234" s="26"/>
      <c r="H234" s="13">
        <v>0</v>
      </c>
      <c r="I234" s="48">
        <v>0</v>
      </c>
      <c r="J234" s="13">
        <v>0</v>
      </c>
      <c r="K234" s="48">
        <v>0</v>
      </c>
      <c r="L234" s="13"/>
    </row>
    <row r="235" spans="1:12" s="23" customFormat="1" ht="22.5" customHeight="1" x14ac:dyDescent="0.25">
      <c r="A235" s="53"/>
      <c r="B235" s="55"/>
      <c r="C235" s="61"/>
      <c r="D235" s="61"/>
      <c r="E235" s="7" t="s">
        <v>5</v>
      </c>
      <c r="F235" s="13">
        <f>SUM(H235+I235+J235+K235)</f>
        <v>0</v>
      </c>
      <c r="G235" s="26"/>
      <c r="H235" s="13">
        <v>0</v>
      </c>
      <c r="I235" s="48">
        <v>0</v>
      </c>
      <c r="J235" s="13">
        <v>0</v>
      </c>
      <c r="K235" s="48">
        <v>0</v>
      </c>
      <c r="L235" s="13"/>
    </row>
    <row r="236" spans="1:12" s="23" customFormat="1" ht="22.5" customHeight="1" x14ac:dyDescent="0.25">
      <c r="A236" s="53"/>
      <c r="B236" s="56"/>
      <c r="C236" s="62"/>
      <c r="D236" s="62"/>
      <c r="E236" s="27" t="s">
        <v>6</v>
      </c>
      <c r="F236" s="13">
        <f>SUM(H236+I236+J236+K236)</f>
        <v>0</v>
      </c>
      <c r="G236" s="26"/>
      <c r="H236" s="13">
        <v>0</v>
      </c>
      <c r="I236" s="48">
        <v>0</v>
      </c>
      <c r="J236" s="13">
        <v>0</v>
      </c>
      <c r="K236" s="48">
        <v>0</v>
      </c>
      <c r="L236" s="13"/>
    </row>
    <row r="237" spans="1:12" s="23" customFormat="1" ht="22.5" hidden="1" customHeight="1" x14ac:dyDescent="0.25">
      <c r="A237" s="53" t="s">
        <v>116</v>
      </c>
      <c r="B237" s="69" t="s">
        <v>117</v>
      </c>
      <c r="C237" s="60"/>
      <c r="D237" s="57" t="s">
        <v>91</v>
      </c>
      <c r="E237" s="7" t="s">
        <v>2</v>
      </c>
      <c r="F237" s="13">
        <v>0</v>
      </c>
      <c r="G237" s="13">
        <f t="shared" ref="G237" si="57">SUM(G238:G242)</f>
        <v>0</v>
      </c>
      <c r="H237" s="13">
        <v>0</v>
      </c>
      <c r="I237" s="48">
        <f>SUM(I238+I239+I240+I241+I242)</f>
        <v>0</v>
      </c>
      <c r="J237" s="13">
        <f>SUM(J238+J239+J240+J241+J242)</f>
        <v>0</v>
      </c>
      <c r="K237" s="48">
        <f>SUM(K238+K239+K240+K241+K242)</f>
        <v>0</v>
      </c>
      <c r="L237" s="13"/>
    </row>
    <row r="238" spans="1:12" s="23" customFormat="1" ht="22.5" hidden="1" customHeight="1" x14ac:dyDescent="0.25">
      <c r="A238" s="53"/>
      <c r="B238" s="70"/>
      <c r="C238" s="61"/>
      <c r="D238" s="58"/>
      <c r="E238" s="7" t="s">
        <v>3</v>
      </c>
      <c r="F238" s="13">
        <f>SUM(H238+I238+J238+K238)</f>
        <v>0</v>
      </c>
      <c r="G238" s="26"/>
      <c r="H238" s="13">
        <f t="shared" ref="H238:K242" si="58">SUM(H244+H250)</f>
        <v>0</v>
      </c>
      <c r="I238" s="48">
        <f t="shared" si="58"/>
        <v>0</v>
      </c>
      <c r="J238" s="13">
        <f t="shared" si="58"/>
        <v>0</v>
      </c>
      <c r="K238" s="48">
        <f t="shared" si="58"/>
        <v>0</v>
      </c>
      <c r="L238" s="13"/>
    </row>
    <row r="239" spans="1:12" s="23" customFormat="1" ht="22.5" hidden="1" customHeight="1" x14ac:dyDescent="0.25">
      <c r="A239" s="53"/>
      <c r="B239" s="70"/>
      <c r="C239" s="61"/>
      <c r="D239" s="58"/>
      <c r="E239" s="8" t="s">
        <v>76</v>
      </c>
      <c r="F239" s="13">
        <f>SUM(H239+I239+J239+K239)</f>
        <v>0</v>
      </c>
      <c r="G239" s="26"/>
      <c r="H239" s="13">
        <f t="shared" si="58"/>
        <v>0</v>
      </c>
      <c r="I239" s="48">
        <f t="shared" si="58"/>
        <v>0</v>
      </c>
      <c r="J239" s="13">
        <f t="shared" si="58"/>
        <v>0</v>
      </c>
      <c r="K239" s="48">
        <f t="shared" si="58"/>
        <v>0</v>
      </c>
      <c r="L239" s="13"/>
    </row>
    <row r="240" spans="1:12" s="23" customFormat="1" ht="22.5" hidden="1" customHeight="1" x14ac:dyDescent="0.25">
      <c r="A240" s="53"/>
      <c r="B240" s="70"/>
      <c r="C240" s="61"/>
      <c r="D240" s="58"/>
      <c r="E240" s="7" t="s">
        <v>4</v>
      </c>
      <c r="F240" s="13">
        <f>SUM(H240+I240+J240+K240)</f>
        <v>0</v>
      </c>
      <c r="G240" s="26"/>
      <c r="H240" s="13">
        <f t="shared" si="58"/>
        <v>0</v>
      </c>
      <c r="I240" s="48">
        <f t="shared" si="58"/>
        <v>0</v>
      </c>
      <c r="J240" s="13">
        <f t="shared" si="58"/>
        <v>0</v>
      </c>
      <c r="K240" s="48">
        <f t="shared" si="58"/>
        <v>0</v>
      </c>
      <c r="L240" s="13"/>
    </row>
    <row r="241" spans="1:12" s="23" customFormat="1" ht="22.5" hidden="1" customHeight="1" x14ac:dyDescent="0.25">
      <c r="A241" s="53"/>
      <c r="B241" s="70"/>
      <c r="C241" s="61"/>
      <c r="D241" s="58"/>
      <c r="E241" s="7" t="s">
        <v>5</v>
      </c>
      <c r="F241" s="13">
        <f>SUM(H241+I241+J241+K241)</f>
        <v>0</v>
      </c>
      <c r="G241" s="26"/>
      <c r="H241" s="13">
        <v>0</v>
      </c>
      <c r="I241" s="48">
        <f t="shared" si="58"/>
        <v>0</v>
      </c>
      <c r="J241" s="13">
        <f t="shared" si="58"/>
        <v>0</v>
      </c>
      <c r="K241" s="48">
        <f t="shared" si="58"/>
        <v>0</v>
      </c>
      <c r="L241" s="13"/>
    </row>
    <row r="242" spans="1:12" s="23" customFormat="1" ht="22.5" hidden="1" customHeight="1" x14ac:dyDescent="0.25">
      <c r="A242" s="53"/>
      <c r="B242" s="71"/>
      <c r="C242" s="62"/>
      <c r="D242" s="59"/>
      <c r="E242" s="7" t="s">
        <v>6</v>
      </c>
      <c r="F242" s="13">
        <f>SUM(H242+I242+J242+K242)</f>
        <v>0</v>
      </c>
      <c r="G242" s="26"/>
      <c r="H242" s="13">
        <f t="shared" si="58"/>
        <v>0</v>
      </c>
      <c r="I242" s="48">
        <f t="shared" si="58"/>
        <v>0</v>
      </c>
      <c r="J242" s="13">
        <f t="shared" si="58"/>
        <v>0</v>
      </c>
      <c r="K242" s="48">
        <f t="shared" si="58"/>
        <v>0</v>
      </c>
      <c r="L242" s="13"/>
    </row>
    <row r="243" spans="1:12" s="23" customFormat="1" ht="22.5" hidden="1" customHeight="1" x14ac:dyDescent="0.25">
      <c r="A243" s="53" t="s">
        <v>118</v>
      </c>
      <c r="B243" s="54" t="s">
        <v>108</v>
      </c>
      <c r="C243" s="60">
        <v>2021</v>
      </c>
      <c r="D243" s="74" t="s">
        <v>91</v>
      </c>
      <c r="E243" s="7" t="s">
        <v>2</v>
      </c>
      <c r="F243" s="13">
        <f>SUM(F244+F245+F246+F247+F248)</f>
        <v>0</v>
      </c>
      <c r="G243" s="13">
        <f t="shared" ref="G243" si="59">SUM(G244:G248)</f>
        <v>0</v>
      </c>
      <c r="H243" s="13">
        <v>0</v>
      </c>
      <c r="I243" s="48">
        <f>SUM(I244+I245+I246+I247+I248)</f>
        <v>0</v>
      </c>
      <c r="J243" s="13">
        <f>SUM(J244+J245+J246+J247+J248)</f>
        <v>0</v>
      </c>
      <c r="K243" s="48">
        <f>SUM(K244+K245+K246+K247+K248)</f>
        <v>0</v>
      </c>
      <c r="L243" s="13"/>
    </row>
    <row r="244" spans="1:12" s="23" customFormat="1" ht="22.5" hidden="1" customHeight="1" x14ac:dyDescent="0.25">
      <c r="A244" s="53"/>
      <c r="B244" s="55"/>
      <c r="C244" s="61"/>
      <c r="D244" s="74"/>
      <c r="E244" s="7" t="s">
        <v>3</v>
      </c>
      <c r="F244" s="13">
        <f>SUM(H244+I244+J244+K244)</f>
        <v>0</v>
      </c>
      <c r="G244" s="26"/>
      <c r="H244" s="13">
        <f>H256</f>
        <v>0</v>
      </c>
      <c r="I244" s="48">
        <f>I256</f>
        <v>0</v>
      </c>
      <c r="J244" s="13">
        <f>J256</f>
        <v>0</v>
      </c>
      <c r="K244" s="48">
        <f>K256</f>
        <v>0</v>
      </c>
      <c r="L244" s="13"/>
    </row>
    <row r="245" spans="1:12" s="23" customFormat="1" ht="22.5" hidden="1" customHeight="1" x14ac:dyDescent="0.25">
      <c r="A245" s="53"/>
      <c r="B245" s="55"/>
      <c r="C245" s="61"/>
      <c r="D245" s="74"/>
      <c r="E245" s="8" t="s">
        <v>76</v>
      </c>
      <c r="F245" s="13">
        <f>SUM(H245+I245+J245+K245)</f>
        <v>0</v>
      </c>
      <c r="G245" s="26"/>
      <c r="H245" s="13">
        <v>0</v>
      </c>
      <c r="I245" s="48">
        <v>0</v>
      </c>
      <c r="J245" s="13">
        <v>0</v>
      </c>
      <c r="K245" s="48">
        <v>0</v>
      </c>
      <c r="L245" s="13"/>
    </row>
    <row r="246" spans="1:12" s="23" customFormat="1" ht="22.5" hidden="1" customHeight="1" x14ac:dyDescent="0.25">
      <c r="A246" s="53"/>
      <c r="B246" s="55"/>
      <c r="C246" s="61"/>
      <c r="D246" s="74"/>
      <c r="E246" s="7" t="s">
        <v>4</v>
      </c>
      <c r="F246" s="13">
        <f>SUM(H246+I246+J246+K246)</f>
        <v>0</v>
      </c>
      <c r="G246" s="26"/>
      <c r="H246" s="13">
        <f t="shared" ref="H246:I247" si="60">H258</f>
        <v>0</v>
      </c>
      <c r="I246" s="48">
        <f t="shared" si="60"/>
        <v>0</v>
      </c>
      <c r="J246" s="13">
        <f>J258</f>
        <v>0</v>
      </c>
      <c r="K246" s="48">
        <f t="shared" ref="K246:K248" si="61">K258</f>
        <v>0</v>
      </c>
      <c r="L246" s="13"/>
    </row>
    <row r="247" spans="1:12" s="23" customFormat="1" ht="22.5" hidden="1" customHeight="1" x14ac:dyDescent="0.25">
      <c r="A247" s="53"/>
      <c r="B247" s="55"/>
      <c r="C247" s="61"/>
      <c r="D247" s="74"/>
      <c r="E247" s="7" t="s">
        <v>5</v>
      </c>
      <c r="F247" s="13">
        <f>SUM(H247+I247+J247+K247)</f>
        <v>0</v>
      </c>
      <c r="G247" s="26"/>
      <c r="H247" s="13">
        <v>0</v>
      </c>
      <c r="I247" s="48">
        <f t="shared" si="60"/>
        <v>0</v>
      </c>
      <c r="J247" s="13">
        <f>J259</f>
        <v>0</v>
      </c>
      <c r="K247" s="48">
        <f t="shared" si="61"/>
        <v>0</v>
      </c>
      <c r="L247" s="13"/>
    </row>
    <row r="248" spans="1:12" s="23" customFormat="1" ht="22.5" hidden="1" customHeight="1" x14ac:dyDescent="0.25">
      <c r="A248" s="53"/>
      <c r="B248" s="55"/>
      <c r="C248" s="62"/>
      <c r="D248" s="57"/>
      <c r="E248" s="27" t="s">
        <v>6</v>
      </c>
      <c r="F248" s="13">
        <f>SUM(H248+I248+J248+K248)</f>
        <v>0</v>
      </c>
      <c r="G248" s="29"/>
      <c r="H248" s="13">
        <f t="shared" ref="H248:I248" si="62">H260</f>
        <v>0</v>
      </c>
      <c r="I248" s="48">
        <f t="shared" si="62"/>
        <v>0</v>
      </c>
      <c r="J248" s="13">
        <f>J260</f>
        <v>0</v>
      </c>
      <c r="K248" s="48">
        <f t="shared" si="61"/>
        <v>0</v>
      </c>
      <c r="L248" s="13"/>
    </row>
    <row r="249" spans="1:12" s="23" customFormat="1" ht="22.5" hidden="1" customHeight="1" x14ac:dyDescent="0.25">
      <c r="A249" s="53" t="s">
        <v>119</v>
      </c>
      <c r="B249" s="54" t="s">
        <v>120</v>
      </c>
      <c r="C249" s="60"/>
      <c r="D249" s="74" t="s">
        <v>91</v>
      </c>
      <c r="E249" s="7" t="s">
        <v>2</v>
      </c>
      <c r="F249" s="13">
        <f>SUM(F250+F251+F252+F253+F254)</f>
        <v>0</v>
      </c>
      <c r="G249" s="13">
        <f t="shared" ref="G249" si="63">SUM(G250:G254)</f>
        <v>0</v>
      </c>
      <c r="H249" s="13">
        <f>SUM(H250+H251+H252+H253+H254)</f>
        <v>0</v>
      </c>
      <c r="I249" s="48">
        <f>SUM(I250+I251+I252+I253+I254)</f>
        <v>0</v>
      </c>
      <c r="J249" s="13">
        <f>SUM(J250+J251+J252+J253+J254)</f>
        <v>0</v>
      </c>
      <c r="K249" s="48">
        <f>SUM(K250+K251+K252+K253+K254)</f>
        <v>0</v>
      </c>
      <c r="L249" s="13"/>
    </row>
    <row r="250" spans="1:12" s="23" customFormat="1" ht="22.5" hidden="1" customHeight="1" x14ac:dyDescent="0.25">
      <c r="A250" s="53"/>
      <c r="B250" s="55"/>
      <c r="C250" s="61"/>
      <c r="D250" s="74"/>
      <c r="E250" s="7" t="s">
        <v>3</v>
      </c>
      <c r="F250" s="13">
        <f>SUM(H250+I250+J250+K250)</f>
        <v>0</v>
      </c>
      <c r="G250" s="26"/>
      <c r="H250" s="13">
        <f>H262</f>
        <v>0</v>
      </c>
      <c r="I250" s="48">
        <f>I262</f>
        <v>0</v>
      </c>
      <c r="J250" s="13">
        <f>J262</f>
        <v>0</v>
      </c>
      <c r="K250" s="48">
        <f>K262</f>
        <v>0</v>
      </c>
      <c r="L250" s="13"/>
    </row>
    <row r="251" spans="1:12" s="23" customFormat="1" ht="22.5" hidden="1" customHeight="1" x14ac:dyDescent="0.25">
      <c r="A251" s="53"/>
      <c r="B251" s="55"/>
      <c r="C251" s="61"/>
      <c r="D251" s="74"/>
      <c r="E251" s="8" t="s">
        <v>76</v>
      </c>
      <c r="F251" s="13">
        <f>SUM(H251+I251+J251+K251)</f>
        <v>0</v>
      </c>
      <c r="G251" s="26"/>
      <c r="H251" s="13">
        <v>0</v>
      </c>
      <c r="I251" s="48">
        <v>0</v>
      </c>
      <c r="J251" s="13">
        <v>0</v>
      </c>
      <c r="K251" s="48">
        <v>0</v>
      </c>
      <c r="L251" s="13"/>
    </row>
    <row r="252" spans="1:12" s="23" customFormat="1" ht="22.5" hidden="1" customHeight="1" x14ac:dyDescent="0.25">
      <c r="A252" s="53"/>
      <c r="B252" s="55"/>
      <c r="C252" s="61"/>
      <c r="D252" s="74"/>
      <c r="E252" s="7" t="s">
        <v>4</v>
      </c>
      <c r="F252" s="13">
        <f>SUM(H252+I252+J252+K252)</f>
        <v>0</v>
      </c>
      <c r="G252" s="26"/>
      <c r="H252" s="13">
        <f t="shared" ref="H252:I254" si="64">H264</f>
        <v>0</v>
      </c>
      <c r="I252" s="48">
        <f t="shared" si="64"/>
        <v>0</v>
      </c>
      <c r="J252" s="13">
        <v>0</v>
      </c>
      <c r="K252" s="48">
        <f t="shared" ref="K252:K254" si="65">K264</f>
        <v>0</v>
      </c>
      <c r="L252" s="13"/>
    </row>
    <row r="253" spans="1:12" s="23" customFormat="1" ht="22.5" hidden="1" customHeight="1" x14ac:dyDescent="0.25">
      <c r="A253" s="53"/>
      <c r="B253" s="55"/>
      <c r="C253" s="61"/>
      <c r="D253" s="74"/>
      <c r="E253" s="7" t="s">
        <v>5</v>
      </c>
      <c r="F253" s="13">
        <f>SUM(H253+I253+J253+K253)</f>
        <v>0</v>
      </c>
      <c r="G253" s="26"/>
      <c r="H253" s="13">
        <f t="shared" si="64"/>
        <v>0</v>
      </c>
      <c r="I253" s="48">
        <f t="shared" si="64"/>
        <v>0</v>
      </c>
      <c r="J253" s="13">
        <v>0</v>
      </c>
      <c r="K253" s="48">
        <f t="shared" si="65"/>
        <v>0</v>
      </c>
      <c r="L253" s="13"/>
    </row>
    <row r="254" spans="1:12" s="23" customFormat="1" ht="22.5" hidden="1" customHeight="1" x14ac:dyDescent="0.25">
      <c r="A254" s="53"/>
      <c r="B254" s="55"/>
      <c r="C254" s="62"/>
      <c r="D254" s="57"/>
      <c r="E254" s="27" t="s">
        <v>6</v>
      </c>
      <c r="F254" s="13">
        <f>SUM(H254+I254+J254+K254)</f>
        <v>0</v>
      </c>
      <c r="G254" s="29"/>
      <c r="H254" s="13">
        <f t="shared" si="64"/>
        <v>0</v>
      </c>
      <c r="I254" s="48">
        <f t="shared" si="64"/>
        <v>0</v>
      </c>
      <c r="J254" s="13">
        <f>J266</f>
        <v>0</v>
      </c>
      <c r="K254" s="48">
        <f t="shared" si="65"/>
        <v>0</v>
      </c>
      <c r="L254" s="13"/>
    </row>
    <row r="255" spans="1:12" s="23" customFormat="1" ht="22.5" customHeight="1" x14ac:dyDescent="0.25">
      <c r="A255" s="120" t="s">
        <v>86</v>
      </c>
      <c r="B255" s="112" t="s">
        <v>93</v>
      </c>
      <c r="C255" s="60"/>
      <c r="D255" s="60" t="s">
        <v>106</v>
      </c>
      <c r="E255" s="30" t="s">
        <v>2</v>
      </c>
      <c r="F255" s="14">
        <f>SUM(F256+F257+F258+F259+F260)</f>
        <v>0</v>
      </c>
      <c r="G255" s="31"/>
      <c r="H255" s="14">
        <f>SUM(H256+H257+H258+H259+H260)</f>
        <v>0</v>
      </c>
      <c r="I255" s="49">
        <f>SUM(I256+I257+I258+I259+I260)</f>
        <v>0</v>
      </c>
      <c r="J255" s="14">
        <f>SUM(J256+J257+J258+J259+J260)</f>
        <v>0</v>
      </c>
      <c r="K255" s="49">
        <f>SUM(K256+K257+K258+K259+K260)</f>
        <v>0</v>
      </c>
      <c r="L255" s="14"/>
    </row>
    <row r="256" spans="1:12" s="23" customFormat="1" ht="22.5" customHeight="1" x14ac:dyDescent="0.25">
      <c r="A256" s="121"/>
      <c r="B256" s="113"/>
      <c r="C256" s="61"/>
      <c r="D256" s="61"/>
      <c r="E256" s="30" t="s">
        <v>3</v>
      </c>
      <c r="F256" s="14">
        <f>SUM(H256+I256+J256+K256)</f>
        <v>0</v>
      </c>
      <c r="G256" s="31"/>
      <c r="H256" s="14">
        <f t="shared" ref="H256:K260" si="66">SUM(H262)</f>
        <v>0</v>
      </c>
      <c r="I256" s="49">
        <f t="shared" si="66"/>
        <v>0</v>
      </c>
      <c r="J256" s="14">
        <f t="shared" si="66"/>
        <v>0</v>
      </c>
      <c r="K256" s="49">
        <f t="shared" si="66"/>
        <v>0</v>
      </c>
      <c r="L256" s="14"/>
    </row>
    <row r="257" spans="1:12" s="23" customFormat="1" ht="22.5" customHeight="1" x14ac:dyDescent="0.25">
      <c r="A257" s="121"/>
      <c r="B257" s="113"/>
      <c r="C257" s="61"/>
      <c r="D257" s="61"/>
      <c r="E257" s="32" t="s">
        <v>76</v>
      </c>
      <c r="F257" s="14">
        <f>SUM(H257+I257+J257+K257)</f>
        <v>0</v>
      </c>
      <c r="G257" s="31"/>
      <c r="H257" s="14">
        <f t="shared" si="66"/>
        <v>0</v>
      </c>
      <c r="I257" s="49">
        <f t="shared" si="66"/>
        <v>0</v>
      </c>
      <c r="J257" s="14">
        <f t="shared" si="66"/>
        <v>0</v>
      </c>
      <c r="K257" s="49">
        <f t="shared" si="66"/>
        <v>0</v>
      </c>
      <c r="L257" s="14"/>
    </row>
    <row r="258" spans="1:12" s="23" customFormat="1" ht="22.5" customHeight="1" x14ac:dyDescent="0.25">
      <c r="A258" s="121"/>
      <c r="B258" s="113"/>
      <c r="C258" s="61"/>
      <c r="D258" s="61"/>
      <c r="E258" s="30" t="s">
        <v>4</v>
      </c>
      <c r="F258" s="14">
        <f>SUM(H258+I258+J258+K258)</f>
        <v>0</v>
      </c>
      <c r="G258" s="31"/>
      <c r="H258" s="14">
        <f t="shared" si="66"/>
        <v>0</v>
      </c>
      <c r="I258" s="49">
        <f t="shared" si="66"/>
        <v>0</v>
      </c>
      <c r="J258" s="14">
        <f t="shared" si="66"/>
        <v>0</v>
      </c>
      <c r="K258" s="49">
        <f t="shared" si="66"/>
        <v>0</v>
      </c>
      <c r="L258" s="14"/>
    </row>
    <row r="259" spans="1:12" s="23" customFormat="1" ht="22.5" customHeight="1" x14ac:dyDescent="0.25">
      <c r="A259" s="121"/>
      <c r="B259" s="113"/>
      <c r="C259" s="61"/>
      <c r="D259" s="61"/>
      <c r="E259" s="30" t="s">
        <v>5</v>
      </c>
      <c r="F259" s="14">
        <f>SUM(H259+I259+J259+K259)</f>
        <v>0</v>
      </c>
      <c r="G259" s="31"/>
      <c r="H259" s="14">
        <f t="shared" si="66"/>
        <v>0</v>
      </c>
      <c r="I259" s="49">
        <f t="shared" si="66"/>
        <v>0</v>
      </c>
      <c r="J259" s="14">
        <f t="shared" si="66"/>
        <v>0</v>
      </c>
      <c r="K259" s="49">
        <f t="shared" si="66"/>
        <v>0</v>
      </c>
      <c r="L259" s="14"/>
    </row>
    <row r="260" spans="1:12" s="23" customFormat="1" ht="22.5" customHeight="1" x14ac:dyDescent="0.25">
      <c r="A260" s="122"/>
      <c r="B260" s="114"/>
      <c r="C260" s="62"/>
      <c r="D260" s="62"/>
      <c r="E260" s="33" t="s">
        <v>6</v>
      </c>
      <c r="F260" s="14">
        <f>SUM(H260+I260+J260+K260)</f>
        <v>0</v>
      </c>
      <c r="G260" s="31"/>
      <c r="H260" s="14">
        <f t="shared" si="66"/>
        <v>0</v>
      </c>
      <c r="I260" s="49">
        <f t="shared" si="66"/>
        <v>0</v>
      </c>
      <c r="J260" s="14">
        <f t="shared" si="66"/>
        <v>0</v>
      </c>
      <c r="K260" s="49">
        <f t="shared" si="66"/>
        <v>0</v>
      </c>
      <c r="L260" s="14"/>
    </row>
    <row r="261" spans="1:12" s="35" customFormat="1" ht="27.75" customHeight="1" x14ac:dyDescent="0.25">
      <c r="A261" s="120" t="s">
        <v>87</v>
      </c>
      <c r="B261" s="112" t="s">
        <v>94</v>
      </c>
      <c r="C261" s="60"/>
      <c r="D261" s="60" t="s">
        <v>106</v>
      </c>
      <c r="E261" s="7" t="s">
        <v>2</v>
      </c>
      <c r="F261" s="13">
        <f t="shared" ref="F261:K261" si="67">SUM(F262:F266)</f>
        <v>0</v>
      </c>
      <c r="G261" s="13">
        <f t="shared" si="67"/>
        <v>0</v>
      </c>
      <c r="H261" s="13">
        <f t="shared" si="67"/>
        <v>0</v>
      </c>
      <c r="I261" s="48">
        <f t="shared" si="67"/>
        <v>0</v>
      </c>
      <c r="J261" s="13">
        <f t="shared" si="67"/>
        <v>0</v>
      </c>
      <c r="K261" s="48">
        <f t="shared" si="67"/>
        <v>0</v>
      </c>
      <c r="L261" s="34"/>
    </row>
    <row r="262" spans="1:12" s="35" customFormat="1" ht="27.75" customHeight="1" x14ac:dyDescent="0.25">
      <c r="A262" s="121"/>
      <c r="B262" s="113"/>
      <c r="C262" s="61"/>
      <c r="D262" s="61"/>
      <c r="E262" s="7" t="s">
        <v>3</v>
      </c>
      <c r="F262" s="13">
        <f>SUM(H262:K262)</f>
        <v>0</v>
      </c>
      <c r="G262" s="26"/>
      <c r="H262" s="13">
        <f t="shared" ref="H262:K266" si="68">SUM(H268)</f>
        <v>0</v>
      </c>
      <c r="I262" s="48">
        <f t="shared" si="68"/>
        <v>0</v>
      </c>
      <c r="J262" s="13">
        <f t="shared" si="68"/>
        <v>0</v>
      </c>
      <c r="K262" s="48">
        <f t="shared" si="68"/>
        <v>0</v>
      </c>
      <c r="L262" s="34"/>
    </row>
    <row r="263" spans="1:12" s="35" customFormat="1" ht="27.75" customHeight="1" x14ac:dyDescent="0.25">
      <c r="A263" s="121"/>
      <c r="B263" s="113"/>
      <c r="C263" s="61"/>
      <c r="D263" s="61"/>
      <c r="E263" s="8" t="s">
        <v>76</v>
      </c>
      <c r="F263" s="13">
        <f>SUM(H263:K263)</f>
        <v>0</v>
      </c>
      <c r="G263" s="26"/>
      <c r="H263" s="13">
        <f t="shared" si="68"/>
        <v>0</v>
      </c>
      <c r="I263" s="48">
        <f t="shared" si="68"/>
        <v>0</v>
      </c>
      <c r="J263" s="13">
        <f t="shared" si="68"/>
        <v>0</v>
      </c>
      <c r="K263" s="48">
        <f t="shared" si="68"/>
        <v>0</v>
      </c>
      <c r="L263" s="34"/>
    </row>
    <row r="264" spans="1:12" s="35" customFormat="1" ht="27.75" customHeight="1" x14ac:dyDescent="0.25">
      <c r="A264" s="121"/>
      <c r="B264" s="113"/>
      <c r="C264" s="61"/>
      <c r="D264" s="61"/>
      <c r="E264" s="7" t="s">
        <v>4</v>
      </c>
      <c r="F264" s="13">
        <f>SUM(H264:K264)</f>
        <v>0</v>
      </c>
      <c r="G264" s="26"/>
      <c r="H264" s="13">
        <f t="shared" si="68"/>
        <v>0</v>
      </c>
      <c r="I264" s="48">
        <f t="shared" si="68"/>
        <v>0</v>
      </c>
      <c r="J264" s="13">
        <f t="shared" si="68"/>
        <v>0</v>
      </c>
      <c r="K264" s="48">
        <f t="shared" si="68"/>
        <v>0</v>
      </c>
      <c r="L264" s="34"/>
    </row>
    <row r="265" spans="1:12" s="35" customFormat="1" ht="27.75" customHeight="1" x14ac:dyDescent="0.25">
      <c r="A265" s="121"/>
      <c r="B265" s="113"/>
      <c r="C265" s="61"/>
      <c r="D265" s="61"/>
      <c r="E265" s="7" t="s">
        <v>5</v>
      </c>
      <c r="F265" s="13">
        <f>SUM(H265:K265)</f>
        <v>0</v>
      </c>
      <c r="G265" s="26"/>
      <c r="H265" s="13">
        <f t="shared" si="68"/>
        <v>0</v>
      </c>
      <c r="I265" s="48">
        <f t="shared" si="68"/>
        <v>0</v>
      </c>
      <c r="J265" s="13">
        <f t="shared" si="68"/>
        <v>0</v>
      </c>
      <c r="K265" s="48">
        <f t="shared" si="68"/>
        <v>0</v>
      </c>
      <c r="L265" s="34"/>
    </row>
    <row r="266" spans="1:12" s="35" customFormat="1" ht="27.75" customHeight="1" x14ac:dyDescent="0.25">
      <c r="A266" s="122"/>
      <c r="B266" s="114"/>
      <c r="C266" s="62"/>
      <c r="D266" s="62"/>
      <c r="E266" s="27" t="s">
        <v>6</v>
      </c>
      <c r="F266" s="13">
        <f>SUM(H266:K266)</f>
        <v>0</v>
      </c>
      <c r="G266" s="26"/>
      <c r="H266" s="13">
        <f t="shared" si="68"/>
        <v>0</v>
      </c>
      <c r="I266" s="48">
        <f t="shared" si="68"/>
        <v>0</v>
      </c>
      <c r="J266" s="13">
        <f t="shared" si="68"/>
        <v>0</v>
      </c>
      <c r="K266" s="48">
        <f t="shared" si="68"/>
        <v>0</v>
      </c>
      <c r="L266" s="34"/>
    </row>
    <row r="267" spans="1:12" s="35" customFormat="1" ht="27.75" customHeight="1" x14ac:dyDescent="0.25">
      <c r="A267" s="110" t="s">
        <v>88</v>
      </c>
      <c r="B267" s="123" t="s">
        <v>95</v>
      </c>
      <c r="C267" s="60"/>
      <c r="D267" s="60" t="s">
        <v>106</v>
      </c>
      <c r="E267" s="7" t="s">
        <v>2</v>
      </c>
      <c r="F267" s="13">
        <f>SUM(F268+F269+F270+F271+F272)</f>
        <v>0</v>
      </c>
      <c r="G267" s="13">
        <f t="shared" ref="G267" si="69">SUM(G268:G272)</f>
        <v>0</v>
      </c>
      <c r="H267" s="13">
        <f>SUM(H268+H269+H270+H271+H272)</f>
        <v>0</v>
      </c>
      <c r="I267" s="48">
        <f>SUM(I268+I269+I270+I271+I272)</f>
        <v>0</v>
      </c>
      <c r="J267" s="13">
        <f>SUM(J268+J269+J270+J271+J272)</f>
        <v>0</v>
      </c>
      <c r="K267" s="48">
        <f>SUM(K268+K269+K270+K271+K272)</f>
        <v>0</v>
      </c>
      <c r="L267" s="34"/>
    </row>
    <row r="268" spans="1:12" s="35" customFormat="1" ht="27.75" customHeight="1" x14ac:dyDescent="0.25">
      <c r="A268" s="111"/>
      <c r="B268" s="124"/>
      <c r="C268" s="61"/>
      <c r="D268" s="61"/>
      <c r="E268" s="7" t="s">
        <v>3</v>
      </c>
      <c r="F268" s="13">
        <f>SUM(H268+I268+J268+K268)</f>
        <v>0</v>
      </c>
      <c r="G268" s="13">
        <f t="shared" ref="G268:K272" si="70">SUM(I256:L256)</f>
        <v>0</v>
      </c>
      <c r="H268" s="13">
        <f t="shared" si="70"/>
        <v>0</v>
      </c>
      <c r="I268" s="48">
        <f t="shared" si="70"/>
        <v>0</v>
      </c>
      <c r="J268" s="13">
        <f t="shared" si="70"/>
        <v>0</v>
      </c>
      <c r="K268" s="48">
        <f t="shared" si="70"/>
        <v>0</v>
      </c>
      <c r="L268" s="34"/>
    </row>
    <row r="269" spans="1:12" s="35" customFormat="1" ht="27.75" customHeight="1" x14ac:dyDescent="0.25">
      <c r="A269" s="111"/>
      <c r="B269" s="124"/>
      <c r="C269" s="61"/>
      <c r="D269" s="61"/>
      <c r="E269" s="8" t="s">
        <v>76</v>
      </c>
      <c r="F269" s="13">
        <f>SUM(H269+I269+J269+K269)</f>
        <v>0</v>
      </c>
      <c r="G269" s="13">
        <f t="shared" si="70"/>
        <v>0</v>
      </c>
      <c r="H269" s="13">
        <f t="shared" si="70"/>
        <v>0</v>
      </c>
      <c r="I269" s="48">
        <f t="shared" si="70"/>
        <v>0</v>
      </c>
      <c r="J269" s="13">
        <f t="shared" si="70"/>
        <v>0</v>
      </c>
      <c r="K269" s="48">
        <f t="shared" si="70"/>
        <v>0</v>
      </c>
      <c r="L269" s="34"/>
    </row>
    <row r="270" spans="1:12" s="35" customFormat="1" ht="27.75" customHeight="1" x14ac:dyDescent="0.25">
      <c r="A270" s="111"/>
      <c r="B270" s="124"/>
      <c r="C270" s="61"/>
      <c r="D270" s="61"/>
      <c r="E270" s="7" t="s">
        <v>4</v>
      </c>
      <c r="F270" s="13">
        <f>SUM(H270+I270+J270+K270)</f>
        <v>0</v>
      </c>
      <c r="G270" s="13">
        <f t="shared" si="70"/>
        <v>0</v>
      </c>
      <c r="H270" s="13">
        <f t="shared" si="70"/>
        <v>0</v>
      </c>
      <c r="I270" s="48">
        <f t="shared" si="70"/>
        <v>0</v>
      </c>
      <c r="J270" s="13">
        <f t="shared" si="70"/>
        <v>0</v>
      </c>
      <c r="K270" s="48">
        <f t="shared" si="70"/>
        <v>0</v>
      </c>
      <c r="L270" s="34"/>
    </row>
    <row r="271" spans="1:12" s="35" customFormat="1" ht="27.75" customHeight="1" x14ac:dyDescent="0.25">
      <c r="A271" s="111"/>
      <c r="B271" s="124"/>
      <c r="C271" s="61"/>
      <c r="D271" s="61"/>
      <c r="E271" s="7" t="s">
        <v>5</v>
      </c>
      <c r="F271" s="13">
        <f>SUM(H271+I271+J271+K271)</f>
        <v>0</v>
      </c>
      <c r="G271" s="13">
        <f t="shared" si="70"/>
        <v>0</v>
      </c>
      <c r="H271" s="13">
        <f t="shared" si="70"/>
        <v>0</v>
      </c>
      <c r="I271" s="48">
        <f t="shared" si="70"/>
        <v>0</v>
      </c>
      <c r="J271" s="13">
        <f t="shared" si="70"/>
        <v>0</v>
      </c>
      <c r="K271" s="48">
        <f t="shared" si="70"/>
        <v>0</v>
      </c>
      <c r="L271" s="34"/>
    </row>
    <row r="272" spans="1:12" s="35" customFormat="1" ht="15" x14ac:dyDescent="0.25">
      <c r="A272" s="111"/>
      <c r="B272" s="124"/>
      <c r="C272" s="61"/>
      <c r="D272" s="61"/>
      <c r="E272" s="27" t="s">
        <v>6</v>
      </c>
      <c r="F272" s="13">
        <f>SUM(H272+I272+J272+K272)</f>
        <v>0</v>
      </c>
      <c r="G272" s="13">
        <f t="shared" si="70"/>
        <v>0</v>
      </c>
      <c r="H272" s="13">
        <f t="shared" si="70"/>
        <v>0</v>
      </c>
      <c r="I272" s="48">
        <f t="shared" si="70"/>
        <v>0</v>
      </c>
      <c r="J272" s="13">
        <f t="shared" si="70"/>
        <v>0</v>
      </c>
      <c r="K272" s="48">
        <f t="shared" si="70"/>
        <v>0</v>
      </c>
      <c r="L272" s="34"/>
    </row>
    <row r="273" spans="1:12" ht="17.25" customHeight="1" x14ac:dyDescent="0.25">
      <c r="A273" s="115"/>
      <c r="B273" s="116" t="s">
        <v>51</v>
      </c>
      <c r="C273" s="117"/>
      <c r="D273" s="117"/>
      <c r="E273" s="10" t="s">
        <v>2</v>
      </c>
      <c r="F273" s="15">
        <f>SUM(F274+F275+F276+F277+F278)</f>
        <v>3553138.9731019503</v>
      </c>
      <c r="G273" s="15">
        <f>SUM(G274:G278)</f>
        <v>0</v>
      </c>
      <c r="H273" s="11">
        <f>SUM(H274+H275+H276+H277+H278)</f>
        <v>1743956.7168419498</v>
      </c>
      <c r="I273" s="46">
        <v>966585.23977999995</v>
      </c>
      <c r="J273" s="11">
        <f>SUM(J274+J275+J276+J277+J278)</f>
        <v>449517.77723000001</v>
      </c>
      <c r="K273" s="46">
        <v>377539.49206000002</v>
      </c>
      <c r="L273" s="15"/>
    </row>
    <row r="274" spans="1:12" ht="17.25" customHeight="1" x14ac:dyDescent="0.25">
      <c r="A274" s="115"/>
      <c r="B274" s="116"/>
      <c r="C274" s="117"/>
      <c r="D274" s="117"/>
      <c r="E274" s="10" t="s">
        <v>3</v>
      </c>
      <c r="F274" s="15">
        <f>SUM(H274+I274+J274+K274)</f>
        <v>171330.23863000001</v>
      </c>
      <c r="G274" s="36"/>
      <c r="H274" s="11">
        <f t="shared" ref="H274:J275" si="71">SUM(H10+H52+H130+H136+H154+H166+H184+H190+H256)</f>
        <v>77842.944369999997</v>
      </c>
      <c r="I274" s="46">
        <f>SUM(I10+I52+I130+I136+I154+I166+I184+I190+I256)</f>
        <v>23634.401999999998</v>
      </c>
      <c r="J274" s="11">
        <f t="shared" si="71"/>
        <v>26669.253130000001</v>
      </c>
      <c r="K274" s="46">
        <f>SUM(K10+K52+K129+K136+K154+K166+K184+K190+K256)</f>
        <v>43183.639130000003</v>
      </c>
      <c r="L274" s="15"/>
    </row>
    <row r="275" spans="1:12" ht="17.25" customHeight="1" x14ac:dyDescent="0.25">
      <c r="A275" s="115"/>
      <c r="B275" s="116"/>
      <c r="C275" s="117"/>
      <c r="D275" s="117"/>
      <c r="E275" s="37" t="s">
        <v>76</v>
      </c>
      <c r="F275" s="15">
        <f>SUM(H275+I275+J275+K275)</f>
        <v>1474741.02929</v>
      </c>
      <c r="G275" s="36"/>
      <c r="H275" s="11">
        <f t="shared" si="71"/>
        <v>1350000</v>
      </c>
      <c r="I275" s="46">
        <v>124741.02929000001</v>
      </c>
      <c r="J275" s="11">
        <f t="shared" si="71"/>
        <v>0</v>
      </c>
      <c r="K275" s="46">
        <f>SUM(K11+K53+K131+K137+K155+K167+K185+K191+K257)</f>
        <v>0</v>
      </c>
      <c r="L275" s="15"/>
    </row>
    <row r="276" spans="1:12" ht="17.25" customHeight="1" x14ac:dyDescent="0.25">
      <c r="A276" s="115"/>
      <c r="B276" s="116"/>
      <c r="C276" s="117"/>
      <c r="D276" s="117"/>
      <c r="E276" s="10" t="s">
        <v>4</v>
      </c>
      <c r="F276" s="15">
        <f>SUM(H276+I276+J276+K276)</f>
        <v>114994.80329</v>
      </c>
      <c r="G276" s="36"/>
      <c r="H276" s="11">
        <f t="shared" ref="H276:J278" si="72">SUM(H12+H54+H132+H138+H156+H168+H186+H192+H258)</f>
        <v>1855.68</v>
      </c>
      <c r="I276" s="46">
        <f t="shared" si="72"/>
        <v>18483.137929999997</v>
      </c>
      <c r="J276" s="11">
        <f t="shared" si="72"/>
        <v>80097.297430000006</v>
      </c>
      <c r="K276" s="46">
        <f>SUM(K12+K54+K132+K138+K156+K168+K186+K192+K258)</f>
        <v>14558.68793</v>
      </c>
      <c r="L276" s="15"/>
    </row>
    <row r="277" spans="1:12" ht="17.25" customHeight="1" x14ac:dyDescent="0.25">
      <c r="A277" s="115"/>
      <c r="B277" s="116"/>
      <c r="C277" s="117"/>
      <c r="D277" s="117"/>
      <c r="E277" s="10" t="s">
        <v>5</v>
      </c>
      <c r="F277" s="15">
        <f>SUM(H277+I277+J277+K277)</f>
        <v>1792072.9018919501</v>
      </c>
      <c r="G277" s="36"/>
      <c r="H277" s="11">
        <f t="shared" si="72"/>
        <v>314258.09247194999</v>
      </c>
      <c r="I277" s="46">
        <f t="shared" si="72"/>
        <v>799796.10374999989</v>
      </c>
      <c r="J277" s="11">
        <f t="shared" si="72"/>
        <v>342751.22667</v>
      </c>
      <c r="K277" s="46">
        <f>SUM(K13+K55+K133+K139+K157+K169+K187+K193+K259)</f>
        <v>335267.47899999999</v>
      </c>
      <c r="L277" s="15"/>
    </row>
    <row r="278" spans="1:12" ht="17.25" customHeight="1" x14ac:dyDescent="0.25">
      <c r="A278" s="115"/>
      <c r="B278" s="116"/>
      <c r="C278" s="117"/>
      <c r="D278" s="117"/>
      <c r="E278" s="10" t="s">
        <v>6</v>
      </c>
      <c r="F278" s="15">
        <f>SUM(H278+I278+J278+K278)</f>
        <v>0</v>
      </c>
      <c r="G278" s="36"/>
      <c r="H278" s="11">
        <f t="shared" si="72"/>
        <v>0</v>
      </c>
      <c r="I278" s="46">
        <f t="shared" si="72"/>
        <v>0</v>
      </c>
      <c r="J278" s="11">
        <f t="shared" si="72"/>
        <v>0</v>
      </c>
      <c r="K278" s="46">
        <f>SUM(K14+K56+K134+K140+K158+K170+K188+K194+K260)</f>
        <v>0</v>
      </c>
      <c r="L278" s="15"/>
    </row>
    <row r="279" spans="1:12" ht="15" x14ac:dyDescent="0.25">
      <c r="A279" s="38"/>
      <c r="B279" s="17"/>
      <c r="C279" s="17"/>
      <c r="D279" s="21"/>
      <c r="E279" s="21"/>
      <c r="F279" s="16"/>
      <c r="G279" s="17"/>
      <c r="H279" s="17"/>
      <c r="I279" s="50"/>
      <c r="J279" s="17"/>
      <c r="K279" s="50"/>
    </row>
    <row r="280" spans="1:12" ht="15" x14ac:dyDescent="0.25">
      <c r="A280" s="39"/>
      <c r="B280" s="17"/>
      <c r="C280" s="17"/>
      <c r="D280" s="21"/>
      <c r="E280" s="21"/>
      <c r="F280" s="17"/>
      <c r="G280" s="17"/>
      <c r="H280" s="17"/>
      <c r="I280" s="50"/>
      <c r="J280" s="17"/>
      <c r="K280" s="50"/>
    </row>
    <row r="281" spans="1:12" ht="15" x14ac:dyDescent="0.25">
      <c r="A281" s="39"/>
      <c r="B281" s="17"/>
      <c r="C281" s="17"/>
      <c r="D281" s="21"/>
      <c r="E281" s="21"/>
      <c r="F281" s="17"/>
      <c r="G281" s="17"/>
      <c r="H281" s="17"/>
      <c r="I281" s="51"/>
      <c r="J281" s="16"/>
      <c r="K281" s="51"/>
    </row>
    <row r="282" spans="1:12" ht="15" x14ac:dyDescent="0.25">
      <c r="A282" s="39"/>
      <c r="B282" s="17"/>
      <c r="C282" s="17"/>
      <c r="D282" s="21"/>
      <c r="E282" s="21"/>
      <c r="F282" s="17"/>
      <c r="G282" s="17"/>
      <c r="H282" s="17"/>
      <c r="I282" s="50"/>
      <c r="J282" s="17"/>
      <c r="K282" s="50"/>
    </row>
    <row r="283" spans="1:12" ht="15" x14ac:dyDescent="0.25">
      <c r="A283" s="39"/>
      <c r="B283" s="17"/>
      <c r="C283" s="17"/>
      <c r="D283" s="21"/>
      <c r="E283" s="21"/>
      <c r="F283" s="17"/>
      <c r="G283" s="17"/>
      <c r="H283" s="17"/>
      <c r="I283" s="50"/>
      <c r="J283" s="17"/>
      <c r="K283" s="50"/>
    </row>
    <row r="284" spans="1:12" x14ac:dyDescent="0.25">
      <c r="E284" s="41"/>
    </row>
    <row r="285" spans="1:12" x14ac:dyDescent="0.25">
      <c r="E285" s="41"/>
    </row>
    <row r="286" spans="1:12" ht="15" x14ac:dyDescent="0.25">
      <c r="A286" s="42"/>
      <c r="B286" s="21"/>
      <c r="C286" s="17"/>
      <c r="D286" s="21"/>
      <c r="E286" s="41"/>
      <c r="F286" s="17"/>
      <c r="G286" s="17"/>
      <c r="H286" s="17"/>
      <c r="I286" s="50"/>
      <c r="J286" s="17"/>
      <c r="K286" s="50"/>
    </row>
    <row r="288" spans="1:12" x14ac:dyDescent="0.25">
      <c r="F288" s="18"/>
    </row>
    <row r="289" spans="6:6" x14ac:dyDescent="0.25">
      <c r="F289" s="18"/>
    </row>
    <row r="290" spans="6:6" x14ac:dyDescent="0.25">
      <c r="F290" s="18"/>
    </row>
    <row r="291" spans="6:6" x14ac:dyDescent="0.25">
      <c r="F291" s="18"/>
    </row>
  </sheetData>
  <mergeCells count="191">
    <mergeCell ref="A255:A260"/>
    <mergeCell ref="A171:A176"/>
    <mergeCell ref="B171:B176"/>
    <mergeCell ref="C171:C176"/>
    <mergeCell ref="A183:A188"/>
    <mergeCell ref="B183:B188"/>
    <mergeCell ref="C183:C188"/>
    <mergeCell ref="C219:C224"/>
    <mergeCell ref="D183:D188"/>
    <mergeCell ref="A237:A242"/>
    <mergeCell ref="B237:B242"/>
    <mergeCell ref="C237:C242"/>
    <mergeCell ref="D237:D242"/>
    <mergeCell ref="A243:A248"/>
    <mergeCell ref="B243:B248"/>
    <mergeCell ref="C243:C248"/>
    <mergeCell ref="D243:D248"/>
    <mergeCell ref="G123:G125"/>
    <mergeCell ref="C123:C128"/>
    <mergeCell ref="A69:A74"/>
    <mergeCell ref="A147:A152"/>
    <mergeCell ref="A177:A182"/>
    <mergeCell ref="B177:B182"/>
    <mergeCell ref="A231:A236"/>
    <mergeCell ref="B231:B236"/>
    <mergeCell ref="C231:C236"/>
    <mergeCell ref="B165:B170"/>
    <mergeCell ref="A141:A146"/>
    <mergeCell ref="C165:C170"/>
    <mergeCell ref="B147:B152"/>
    <mergeCell ref="A165:A170"/>
    <mergeCell ref="A153:A158"/>
    <mergeCell ref="B153:B158"/>
    <mergeCell ref="A159:A164"/>
    <mergeCell ref="B159:B164"/>
    <mergeCell ref="D147:D152"/>
    <mergeCell ref="D171:D176"/>
    <mergeCell ref="D165:D170"/>
    <mergeCell ref="A273:A278"/>
    <mergeCell ref="B273:B278"/>
    <mergeCell ref="C273:C278"/>
    <mergeCell ref="D273:D278"/>
    <mergeCell ref="D189:D194"/>
    <mergeCell ref="A219:A224"/>
    <mergeCell ref="B189:B194"/>
    <mergeCell ref="A189:A194"/>
    <mergeCell ref="C189:C194"/>
    <mergeCell ref="D231:D236"/>
    <mergeCell ref="C195:C200"/>
    <mergeCell ref="D195:D200"/>
    <mergeCell ref="A225:A230"/>
    <mergeCell ref="B225:B230"/>
    <mergeCell ref="C225:C230"/>
    <mergeCell ref="D225:D230"/>
    <mergeCell ref="D261:D266"/>
    <mergeCell ref="B261:B266"/>
    <mergeCell ref="A261:A266"/>
    <mergeCell ref="A249:A254"/>
    <mergeCell ref="B249:B254"/>
    <mergeCell ref="B267:B272"/>
    <mergeCell ref="C267:C272"/>
    <mergeCell ref="D267:D272"/>
    <mergeCell ref="C261:C266"/>
    <mergeCell ref="A267:A272"/>
    <mergeCell ref="C99:C104"/>
    <mergeCell ref="C147:C152"/>
    <mergeCell ref="C141:C146"/>
    <mergeCell ref="C117:C122"/>
    <mergeCell ref="C105:C110"/>
    <mergeCell ref="D45:D50"/>
    <mergeCell ref="D39:D44"/>
    <mergeCell ref="D93:D98"/>
    <mergeCell ref="C63:C68"/>
    <mergeCell ref="D57:D62"/>
    <mergeCell ref="C75:C80"/>
    <mergeCell ref="D87:D92"/>
    <mergeCell ref="C177:C182"/>
    <mergeCell ref="D177:D182"/>
    <mergeCell ref="B69:B74"/>
    <mergeCell ref="C69:C74"/>
    <mergeCell ref="D69:D74"/>
    <mergeCell ref="C249:C254"/>
    <mergeCell ref="D249:D254"/>
    <mergeCell ref="D255:D260"/>
    <mergeCell ref="C255:C260"/>
    <mergeCell ref="B255:B260"/>
    <mergeCell ref="A27:A32"/>
    <mergeCell ref="C153:C158"/>
    <mergeCell ref="D153:D158"/>
    <mergeCell ref="C159:C164"/>
    <mergeCell ref="D159:D164"/>
    <mergeCell ref="A111:A116"/>
    <mergeCell ref="B141:B146"/>
    <mergeCell ref="A117:A122"/>
    <mergeCell ref="B117:B122"/>
    <mergeCell ref="D111:D116"/>
    <mergeCell ref="A123:A128"/>
    <mergeCell ref="D123:D128"/>
    <mergeCell ref="C135:C140"/>
    <mergeCell ref="D135:D140"/>
    <mergeCell ref="D129:D134"/>
    <mergeCell ref="D141:D146"/>
    <mergeCell ref="D117:D122"/>
    <mergeCell ref="B123:B128"/>
    <mergeCell ref="A129:A134"/>
    <mergeCell ref="B129:B134"/>
    <mergeCell ref="C129:C134"/>
    <mergeCell ref="A135:A140"/>
    <mergeCell ref="D33:D38"/>
    <mergeCell ref="D99:D104"/>
    <mergeCell ref="B9:B14"/>
    <mergeCell ref="B135:B140"/>
    <mergeCell ref="B111:B116"/>
    <mergeCell ref="C9:C14"/>
    <mergeCell ref="C93:C98"/>
    <mergeCell ref="A99:A104"/>
    <mergeCell ref="B99:B104"/>
    <mergeCell ref="A15:A20"/>
    <mergeCell ref="C21:C26"/>
    <mergeCell ref="B57:B62"/>
    <mergeCell ref="B15:B20"/>
    <mergeCell ref="C15:C20"/>
    <mergeCell ref="C57:C62"/>
    <mergeCell ref="C45:C50"/>
    <mergeCell ref="A39:A44"/>
    <mergeCell ref="B39:B44"/>
    <mergeCell ref="C39:C44"/>
    <mergeCell ref="B51:B56"/>
    <mergeCell ref="B87:B92"/>
    <mergeCell ref="A45:A50"/>
    <mergeCell ref="B45:B50"/>
    <mergeCell ref="C33:C38"/>
    <mergeCell ref="A33:A38"/>
    <mergeCell ref="B33:B38"/>
    <mergeCell ref="A5:K5"/>
    <mergeCell ref="A6:A7"/>
    <mergeCell ref="F6:F7"/>
    <mergeCell ref="H4:K4"/>
    <mergeCell ref="B6:B7"/>
    <mergeCell ref="C6:C7"/>
    <mergeCell ref="D6:D7"/>
    <mergeCell ref="E6:E7"/>
    <mergeCell ref="G6:L6"/>
    <mergeCell ref="D27:D32"/>
    <mergeCell ref="B21:B26"/>
    <mergeCell ref="D9:D14"/>
    <mergeCell ref="A57:A62"/>
    <mergeCell ref="B27:B32"/>
    <mergeCell ref="A87:A92"/>
    <mergeCell ref="A51:A56"/>
    <mergeCell ref="D21:D26"/>
    <mergeCell ref="A21:A26"/>
    <mergeCell ref="A75:A80"/>
    <mergeCell ref="B75:B80"/>
    <mergeCell ref="D75:D80"/>
    <mergeCell ref="A81:A86"/>
    <mergeCell ref="B81:B86"/>
    <mergeCell ref="C81:C86"/>
    <mergeCell ref="D81:D86"/>
    <mergeCell ref="C51:C56"/>
    <mergeCell ref="D51:D56"/>
    <mergeCell ref="A63:A68"/>
    <mergeCell ref="D63:D68"/>
    <mergeCell ref="C87:C92"/>
    <mergeCell ref="B63:B68"/>
    <mergeCell ref="D15:D20"/>
    <mergeCell ref="A9:A14"/>
    <mergeCell ref="H2:K2"/>
    <mergeCell ref="A105:A110"/>
    <mergeCell ref="B105:B110"/>
    <mergeCell ref="D105:D110"/>
    <mergeCell ref="C111:C116"/>
    <mergeCell ref="D219:D224"/>
    <mergeCell ref="B219:B224"/>
    <mergeCell ref="A213:A218"/>
    <mergeCell ref="B213:B218"/>
    <mergeCell ref="C213:C218"/>
    <mergeCell ref="D213:D218"/>
    <mergeCell ref="A201:A206"/>
    <mergeCell ref="B201:B206"/>
    <mergeCell ref="C207:C212"/>
    <mergeCell ref="D207:D212"/>
    <mergeCell ref="C201:C206"/>
    <mergeCell ref="D201:D206"/>
    <mergeCell ref="A207:A212"/>
    <mergeCell ref="B207:B212"/>
    <mergeCell ref="A195:A200"/>
    <mergeCell ref="B195:B200"/>
    <mergeCell ref="A93:A98"/>
    <mergeCell ref="B93:B98"/>
    <mergeCell ref="C27:C32"/>
  </mergeCells>
  <pageMargins left="0.59055118110236227" right="0.59055118110236227" top="0.78740157480314965" bottom="0.39370078740157483" header="0" footer="0"/>
  <pageSetup paperSize="9" scale="66" fitToHeight="0" orientation="landscape" r:id="rId1"/>
  <rowBreaks count="7" manualBreakCount="7">
    <brk id="32" max="11" man="1"/>
    <brk id="62" max="11" man="1"/>
    <brk id="94" max="11" man="1"/>
    <brk id="154" max="11" man="1"/>
    <brk id="182" max="11" man="1"/>
    <brk id="212" max="11" man="1"/>
    <brk id="2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2022-11-03T10:43:46Z</dcterms:modified>
</cp:coreProperties>
</file>